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0136" windowHeight="7128" activeTab="0"/>
  </bookViews>
  <sheets>
    <sheet name="2000-2014 Cash Receipts" sheetId="1" r:id="rId1"/>
  </sheets>
  <definedNames>
    <definedName name="_xlnm.Print_Area" localSheetId="0">'2000-2014 Cash Receipts'!$A$2:$Q$54</definedName>
  </definedNames>
  <calcPr fullCalcOnLoad="1"/>
</workbook>
</file>

<file path=xl/sharedStrings.xml><?xml version="1.0" encoding="utf-8"?>
<sst xmlns="http://schemas.openxmlformats.org/spreadsheetml/2006/main" count="47" uniqueCount="47">
  <si>
    <t>Total</t>
  </si>
  <si>
    <t>Australia</t>
  </si>
  <si>
    <t>Canada</t>
  </si>
  <si>
    <t>Denmark</t>
  </si>
  <si>
    <t>European Commission (EC)</t>
  </si>
  <si>
    <t>France</t>
  </si>
  <si>
    <t>Germany</t>
  </si>
  <si>
    <t>Ireland</t>
  </si>
  <si>
    <t>Japan</t>
  </si>
  <si>
    <t>Luxembourg</t>
  </si>
  <si>
    <t>Netherlands</t>
  </si>
  <si>
    <t xml:space="preserve">Norway </t>
  </si>
  <si>
    <t>Republic of Korea</t>
  </si>
  <si>
    <t>Spain</t>
  </si>
  <si>
    <t xml:space="preserve">Sweden </t>
  </si>
  <si>
    <t>United Kingdom</t>
  </si>
  <si>
    <t>United States</t>
  </si>
  <si>
    <t>Donor Governments and EC</t>
  </si>
  <si>
    <t>Anglo Amercian plc</t>
  </si>
  <si>
    <t>Absolute Return for Kids (ARK)</t>
  </si>
  <si>
    <t>Bill &amp; Melinda Gates Foundation</t>
  </si>
  <si>
    <t>Comic Relief</t>
  </si>
  <si>
    <t>His Highness Sheikh Mohammed bin Zayed Al Nahyan</t>
  </si>
  <si>
    <t>"la Caixa" Foundation</t>
  </si>
  <si>
    <t>LDS Charities</t>
  </si>
  <si>
    <t>JP Morgan</t>
  </si>
  <si>
    <t>The Children’s Investment Fund Foundation (UK)</t>
  </si>
  <si>
    <t>Private Contributions</t>
  </si>
  <si>
    <t>Sub-total</t>
  </si>
  <si>
    <t>Total contributions</t>
  </si>
  <si>
    <t>Statoil</t>
  </si>
  <si>
    <t>Dutch Postcode Lottery</t>
  </si>
  <si>
    <t>Prudential</t>
  </si>
  <si>
    <t>OPEC Fund for International Development (OFID)</t>
  </si>
  <si>
    <r>
      <t>Other private</t>
    </r>
    <r>
      <rPr>
        <vertAlign val="superscript"/>
        <sz val="10"/>
        <rFont val="Arial"/>
        <family val="2"/>
      </rPr>
      <t>1</t>
    </r>
  </si>
  <si>
    <t>ELMA Vaccines and Immunization Foundation</t>
  </si>
  <si>
    <t>Lions Club International (LCIF)</t>
  </si>
  <si>
    <t>India</t>
  </si>
  <si>
    <t>Cash Received by Gavi</t>
  </si>
  <si>
    <t>in US$ millions</t>
  </si>
  <si>
    <t>Proceeds, as of 30 September 2014</t>
  </si>
  <si>
    <t>1 - Includes some contributions received via the GAVI Campaign</t>
  </si>
  <si>
    <t>2 - IFFIm Proceeds:  cash disbursements from the World Bank: to the GFA (2006-2012), to the GAVI Alliance (2013-2014)</t>
  </si>
  <si>
    <t>3 - AMC Proceeds: cash transfers from the World Bank to the GAVI Alliance</t>
  </si>
  <si>
    <r>
      <t>IFFIm Proceeds</t>
    </r>
    <r>
      <rPr>
        <b/>
        <vertAlign val="superscript"/>
        <sz val="10"/>
        <rFont val="Arial"/>
        <family val="2"/>
      </rPr>
      <t>2</t>
    </r>
  </si>
  <si>
    <r>
      <t>AMC Proceeds</t>
    </r>
    <r>
      <rPr>
        <b/>
        <vertAlign val="superscript"/>
        <sz val="10"/>
        <rFont val="Arial"/>
        <family val="2"/>
      </rPr>
      <t>3</t>
    </r>
  </si>
  <si>
    <t>A &amp; A Foundation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</si>
</sst>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 _€_-;\-* #,##0.00\ _€_-;_-* &quot;-&quot;??\ _€_-;_-@_-"/>
    <numFmt numFmtId="166" formatCode="_-* #,##0_-;\-* #,##0_-;_-* &quot;-&quot;??_-;_-@_-"/>
    <numFmt numFmtId="167" formatCode="#,##0.0000"/>
  </numFmts>
  <fonts count="52">
    <font>
      <sz val="10"/>
      <name val="Arial"/>
      <family val="2"/>
    </font>
    <font>
      <sz val="11"/>
      <color indexed="8"/>
      <name val="Calibri"/>
      <family val="2"/>
    </font>
    <font>
      <b/>
      <sz val="12"/>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
      <b/>
      <sz val="2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style="medium"/>
      <right style="medium"/>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
      <left style="medium"/>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Alignment="1">
      <alignment/>
    </xf>
    <xf numFmtId="0" fontId="0" fillId="0" borderId="0" xfId="0" applyFont="1" applyAlignment="1">
      <alignment/>
    </xf>
    <xf numFmtId="0" fontId="47" fillId="0" borderId="0" xfId="0" applyFont="1" applyAlignment="1">
      <alignment/>
    </xf>
    <xf numFmtId="3" fontId="3" fillId="0" borderId="0" xfId="0" applyNumberFormat="1" applyFont="1" applyAlignment="1">
      <alignment/>
    </xf>
    <xf numFmtId="3" fontId="0" fillId="0" borderId="0" xfId="0" applyNumberFormat="1" applyAlignment="1">
      <alignment/>
    </xf>
    <xf numFmtId="3" fontId="3" fillId="0" borderId="10" xfId="0" applyNumberFormat="1" applyFont="1" applyBorder="1" applyAlignment="1">
      <alignment/>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0" fillId="0" borderId="11" xfId="0" applyNumberFormat="1" applyFont="1" applyBorder="1" applyAlignment="1">
      <alignment horizontal="left" vertical="center"/>
    </xf>
    <xf numFmtId="164" fontId="5" fillId="0" borderId="12"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5" fillId="0" borderId="13" xfId="0" applyNumberFormat="1" applyFont="1" applyFill="1" applyBorder="1" applyAlignment="1">
      <alignment horizontal="right" vertical="center"/>
    </xf>
    <xf numFmtId="164" fontId="5" fillId="0" borderId="13" xfId="42" applyNumberFormat="1" applyFont="1" applyFill="1" applyBorder="1" applyAlignment="1">
      <alignment horizontal="right" vertical="center"/>
    </xf>
    <xf numFmtId="164" fontId="5" fillId="0" borderId="13" xfId="0" applyNumberFormat="1" applyFont="1" applyFill="1" applyBorder="1" applyAlignment="1">
      <alignment/>
    </xf>
    <xf numFmtId="164" fontId="7" fillId="0" borderId="0" xfId="0" applyNumberFormat="1" applyFont="1" applyAlignment="1">
      <alignment/>
    </xf>
    <xf numFmtId="3" fontId="0" fillId="0" borderId="12" xfId="0" applyNumberFormat="1" applyFont="1" applyBorder="1" applyAlignment="1">
      <alignment horizontal="left" vertical="center"/>
    </xf>
    <xf numFmtId="164" fontId="5" fillId="0" borderId="14" xfId="0" applyNumberFormat="1" applyFont="1" applyBorder="1" applyAlignment="1">
      <alignment horizontal="right" vertical="center"/>
    </xf>
    <xf numFmtId="164" fontId="5" fillId="0" borderId="12" xfId="0" applyNumberFormat="1" applyFont="1" applyFill="1" applyBorder="1" applyAlignment="1">
      <alignment horizontal="right" vertical="center"/>
    </xf>
    <xf numFmtId="164" fontId="5" fillId="0" borderId="12" xfId="0" applyNumberFormat="1" applyFont="1" applyFill="1" applyBorder="1" applyAlignment="1">
      <alignment/>
    </xf>
    <xf numFmtId="164" fontId="5" fillId="0" borderId="15" xfId="0" applyNumberFormat="1" applyFont="1" applyFill="1" applyBorder="1" applyAlignment="1">
      <alignment horizontal="right" vertical="center"/>
    </xf>
    <xf numFmtId="164" fontId="5" fillId="0" borderId="16" xfId="0" applyNumberFormat="1" applyFont="1" applyBorder="1" applyAlignment="1">
      <alignment horizontal="right" vertical="center"/>
    </xf>
    <xf numFmtId="164" fontId="5" fillId="0" borderId="17" xfId="0" applyNumberFormat="1" applyFont="1" applyBorder="1" applyAlignment="1">
      <alignment horizontal="right" vertical="center"/>
    </xf>
    <xf numFmtId="164" fontId="48" fillId="0" borderId="12" xfId="0" applyNumberFormat="1" applyFont="1" applyFill="1" applyBorder="1" applyAlignment="1">
      <alignment horizontal="right" vertical="center"/>
    </xf>
    <xf numFmtId="164" fontId="0" fillId="0" borderId="0" xfId="0" applyNumberFormat="1" applyAlignment="1">
      <alignment/>
    </xf>
    <xf numFmtId="3" fontId="0" fillId="0" borderId="12" xfId="0" applyNumberFormat="1" applyFont="1" applyFill="1" applyBorder="1" applyAlignment="1">
      <alignment horizontal="left" vertical="center"/>
    </xf>
    <xf numFmtId="164" fontId="5" fillId="0" borderId="12" xfId="42" applyNumberFormat="1" applyFont="1" applyFill="1" applyBorder="1" applyAlignment="1">
      <alignment horizontal="right" vertical="center"/>
    </xf>
    <xf numFmtId="164" fontId="5" fillId="0" borderId="16" xfId="0" applyNumberFormat="1" applyFont="1" applyFill="1" applyBorder="1" applyAlignment="1">
      <alignment horizontal="right" vertical="center"/>
    </xf>
    <xf numFmtId="164" fontId="5" fillId="0" borderId="17" xfId="45" applyNumberFormat="1" applyFont="1" applyBorder="1" applyAlignment="1">
      <alignment horizontal="right" vertical="center"/>
    </xf>
    <xf numFmtId="164" fontId="5" fillId="33" borderId="12" xfId="0" applyNumberFormat="1" applyFont="1" applyFill="1" applyBorder="1" applyAlignment="1">
      <alignment horizontal="right" vertical="center"/>
    </xf>
    <xf numFmtId="164" fontId="5" fillId="0" borderId="12" xfId="0" applyNumberFormat="1" applyFont="1" applyBorder="1" applyAlignment="1">
      <alignment/>
    </xf>
    <xf numFmtId="164" fontId="5" fillId="0" borderId="15" xfId="0" applyNumberFormat="1" applyFont="1" applyBorder="1" applyAlignment="1">
      <alignment/>
    </xf>
    <xf numFmtId="3" fontId="0" fillId="0" borderId="18" xfId="0" applyNumberFormat="1" applyFont="1" applyBorder="1" applyAlignment="1">
      <alignment horizontal="left" vertical="center"/>
    </xf>
    <xf numFmtId="164" fontId="5" fillId="0" borderId="18" xfId="0" applyNumberFormat="1" applyFont="1" applyBorder="1" applyAlignment="1">
      <alignment horizontal="right" vertical="center"/>
    </xf>
    <xf numFmtId="164" fontId="5" fillId="0" borderId="19" xfId="0" applyNumberFormat="1" applyFont="1" applyBorder="1" applyAlignment="1">
      <alignment horizontal="right" vertical="center"/>
    </xf>
    <xf numFmtId="164" fontId="5" fillId="0" borderId="20" xfId="0" applyNumberFormat="1" applyFont="1" applyBorder="1" applyAlignment="1">
      <alignment horizontal="right" vertical="center"/>
    </xf>
    <xf numFmtId="164" fontId="5" fillId="0" borderId="21" xfId="0" applyNumberFormat="1" applyFont="1" applyFill="1" applyBorder="1" applyAlignment="1">
      <alignment horizontal="right" vertical="center"/>
    </xf>
    <xf numFmtId="164" fontId="5" fillId="0" borderId="21" xfId="42" applyNumberFormat="1" applyFont="1" applyFill="1" applyBorder="1" applyAlignment="1">
      <alignment horizontal="right" vertical="center"/>
    </xf>
    <xf numFmtId="164" fontId="5" fillId="0" borderId="21" xfId="0" applyNumberFormat="1" applyFont="1" applyFill="1" applyBorder="1" applyAlignment="1">
      <alignment/>
    </xf>
    <xf numFmtId="164" fontId="5" fillId="0" borderId="18" xfId="0" applyNumberFormat="1" applyFont="1" applyFill="1" applyBorder="1" applyAlignment="1">
      <alignment horizontal="right" vertical="center"/>
    </xf>
    <xf numFmtId="3" fontId="4" fillId="34" borderId="10" xfId="0" applyNumberFormat="1" applyFont="1" applyFill="1" applyBorder="1" applyAlignment="1">
      <alignment horizontal="left" vertical="center" wrapText="1"/>
    </xf>
    <xf numFmtId="164" fontId="6" fillId="34" borderId="10" xfId="0" applyNumberFormat="1" applyFont="1" applyFill="1" applyBorder="1" applyAlignment="1">
      <alignment horizontal="right" vertical="center"/>
    </xf>
    <xf numFmtId="164" fontId="6" fillId="34" borderId="22" xfId="0" applyNumberFormat="1" applyFont="1" applyFill="1" applyBorder="1" applyAlignment="1">
      <alignment horizontal="right" vertical="center"/>
    </xf>
    <xf numFmtId="3" fontId="4" fillId="0" borderId="0" xfId="0" applyNumberFormat="1" applyFont="1" applyFill="1" applyBorder="1" applyAlignment="1">
      <alignment horizontal="left" vertical="center" wrapText="1"/>
    </xf>
    <xf numFmtId="164" fontId="6" fillId="0" borderId="0" xfId="0" applyNumberFormat="1" applyFont="1" applyFill="1" applyBorder="1" applyAlignment="1">
      <alignment horizontal="right" vertical="center"/>
    </xf>
    <xf numFmtId="0" fontId="0" fillId="0" borderId="0" xfId="0" applyFill="1" applyBorder="1" applyAlignment="1">
      <alignment/>
    </xf>
    <xf numFmtId="3" fontId="0" fillId="0" borderId="13" xfId="0" applyNumberFormat="1" applyFont="1" applyBorder="1" applyAlignment="1">
      <alignment horizontal="left" vertical="center"/>
    </xf>
    <xf numFmtId="164" fontId="5" fillId="0" borderId="11" xfId="45" applyNumberFormat="1" applyFont="1" applyBorder="1" applyAlignment="1">
      <alignment vertical="center"/>
    </xf>
    <xf numFmtId="164" fontId="6" fillId="0" borderId="13" xfId="0" applyNumberFormat="1" applyFont="1" applyBorder="1" applyAlignment="1">
      <alignment vertical="center"/>
    </xf>
    <xf numFmtId="3" fontId="0" fillId="0" borderId="15" xfId="0" applyNumberFormat="1" applyFont="1" applyBorder="1" applyAlignment="1">
      <alignment horizontal="left" vertical="center"/>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4" fontId="6" fillId="34" borderId="10" xfId="45" applyNumberFormat="1" applyFont="1" applyFill="1" applyBorder="1" applyAlignment="1">
      <alignment vertical="center"/>
    </xf>
    <xf numFmtId="164" fontId="6" fillId="34" borderId="10" xfId="0" applyNumberFormat="1" applyFont="1" applyFill="1" applyBorder="1" applyAlignment="1">
      <alignment vertical="center"/>
    </xf>
    <xf numFmtId="164" fontId="6" fillId="0" borderId="0" xfId="45" applyNumberFormat="1" applyFont="1" applyFill="1" applyBorder="1" applyAlignment="1">
      <alignment horizontal="right" vertical="center"/>
    </xf>
    <xf numFmtId="3" fontId="49" fillId="35" borderId="10" xfId="0" applyNumberFormat="1" applyFont="1" applyFill="1" applyBorder="1" applyAlignment="1">
      <alignment horizontal="left" vertical="center"/>
    </xf>
    <xf numFmtId="164" fontId="50" fillId="35" borderId="10" xfId="45"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ill="1" applyAlignment="1">
      <alignment/>
    </xf>
    <xf numFmtId="3" fontId="4" fillId="34" borderId="10" xfId="0" applyNumberFormat="1" applyFont="1" applyFill="1" applyBorder="1" applyAlignment="1">
      <alignment horizontal="left" vertical="center"/>
    </xf>
    <xf numFmtId="164" fontId="6" fillId="34" borderId="13" xfId="0" applyNumberFormat="1" applyFont="1" applyFill="1" applyBorder="1" applyAlignment="1">
      <alignment horizontal="right" vertical="center"/>
    </xf>
    <xf numFmtId="3" fontId="4" fillId="35" borderId="10" xfId="0" applyNumberFormat="1" applyFont="1" applyFill="1" applyBorder="1" applyAlignment="1">
      <alignment horizontal="left" vertical="center"/>
    </xf>
    <xf numFmtId="164" fontId="6" fillId="35" borderId="10" xfId="0" applyNumberFormat="1" applyFont="1" applyFill="1" applyBorder="1" applyAlignment="1">
      <alignment horizontal="right" vertical="center"/>
    </xf>
    <xf numFmtId="1" fontId="0" fillId="0" borderId="0" xfId="0" applyNumberFormat="1" applyAlignment="1">
      <alignment/>
    </xf>
    <xf numFmtId="0" fontId="7" fillId="0" borderId="0" xfId="0" applyFont="1" applyAlignment="1">
      <alignment/>
    </xf>
    <xf numFmtId="0" fontId="4" fillId="0" borderId="0" xfId="0" applyFont="1" applyAlignment="1">
      <alignment/>
    </xf>
    <xf numFmtId="167" fontId="0" fillId="33" borderId="12" xfId="42" applyNumberFormat="1" applyFont="1" applyFill="1" applyBorder="1" applyAlignment="1">
      <alignment vertical="center"/>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167" fontId="0" fillId="33" borderId="12" xfId="42" applyNumberFormat="1" applyFont="1" applyFill="1" applyBorder="1" applyAlignment="1">
      <alignment vertical="center"/>
    </xf>
    <xf numFmtId="164" fontId="6" fillId="34" borderId="11" xfId="0" applyNumberFormat="1" applyFont="1" applyFill="1" applyBorder="1" applyAlignment="1">
      <alignment horizontal="right" vertical="center"/>
    </xf>
    <xf numFmtId="0" fontId="0" fillId="0" borderId="0" xfId="0" applyAlignment="1">
      <alignment horizontal="left" indent="1"/>
    </xf>
    <xf numFmtId="4" fontId="0" fillId="0" borderId="0" xfId="0" applyNumberFormat="1" applyAlignment="1">
      <alignment/>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xf numFmtId="0" fontId="51" fillId="0" borderId="0" xfId="0" applyFont="1" applyAlignment="1">
      <alignment/>
    </xf>
    <xf numFmtId="164" fontId="50" fillId="35" borderId="10" xfId="0" applyNumberFormat="1" applyFont="1" applyFill="1" applyBorder="1" applyAlignment="1">
      <alignment horizontal="right" vertical="center"/>
    </xf>
    <xf numFmtId="164" fontId="6" fillId="0" borderId="13" xfId="0" applyNumberFormat="1" applyFont="1" applyBorder="1" applyAlignment="1">
      <alignment horizontal="right" vertical="center"/>
    </xf>
    <xf numFmtId="164" fontId="5" fillId="0" borderId="12" xfId="0" applyNumberFormat="1" applyFont="1" applyBorder="1" applyAlignment="1">
      <alignment vertical="center"/>
    </xf>
    <xf numFmtId="164" fontId="5" fillId="33" borderId="12" xfId="42" applyNumberFormat="1" applyFont="1" applyFill="1" applyBorder="1" applyAlignment="1">
      <alignment vertical="center"/>
    </xf>
    <xf numFmtId="164" fontId="5" fillId="33" borderId="12" xfId="0" applyNumberFormat="1" applyFont="1" applyFill="1" applyBorder="1" applyAlignment="1">
      <alignment vertical="center"/>
    </xf>
    <xf numFmtId="164" fontId="5" fillId="0" borderId="12" xfId="42" applyNumberFormat="1" applyFont="1" applyFill="1" applyBorder="1" applyAlignment="1">
      <alignment vertical="center"/>
    </xf>
    <xf numFmtId="164" fontId="5"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1590675</xdr:colOff>
      <xdr:row>0</xdr:row>
      <xdr:rowOff>781050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8575" y="0"/>
          <a:ext cx="1562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54"/>
  <sheetViews>
    <sheetView showGridLines="0" tabSelected="1" zoomScale="90" zoomScaleNormal="90" zoomScaleSheetLayoutView="110" zoomScalePageLayoutView="0" workbookViewId="0" topLeftCell="A1">
      <selection activeCell="A1" sqref="A1"/>
    </sheetView>
  </sheetViews>
  <sheetFormatPr defaultColWidth="10.28125" defaultRowHeight="12.75"/>
  <cols>
    <col min="1" max="1" width="29.28125" style="0" customWidth="1"/>
    <col min="2" max="16" width="7.7109375" style="0" customWidth="1"/>
    <col min="17" max="17" width="11.28125" style="0" customWidth="1"/>
    <col min="18" max="18" width="10.28125" style="0" customWidth="1"/>
    <col min="19" max="19" width="20.00390625" style="0" customWidth="1"/>
    <col min="20" max="20" width="15.57421875" style="0" bestFit="1" customWidth="1"/>
    <col min="21" max="21" width="10.28125" style="0" customWidth="1"/>
    <col min="22" max="22" width="12.8515625" style="0" customWidth="1"/>
    <col min="23" max="23" width="10.28125" style="0" customWidth="1"/>
    <col min="24" max="24" width="12.7109375" style="0" bestFit="1" customWidth="1"/>
    <col min="25" max="25" width="10.28125" style="0" customWidth="1"/>
    <col min="26" max="26" width="15.57421875" style="0" bestFit="1" customWidth="1"/>
    <col min="27" max="27" width="13.28125" style="0" bestFit="1" customWidth="1"/>
    <col min="28" max="28" width="12.7109375" style="0" bestFit="1" customWidth="1"/>
  </cols>
  <sheetData>
    <row r="1" ht="70.5" customHeight="1"/>
    <row r="2" spans="1:16" ht="21.75" customHeight="1">
      <c r="A2" s="77" t="s">
        <v>38</v>
      </c>
      <c r="M2" s="1"/>
      <c r="N2" s="1"/>
      <c r="O2" s="1"/>
      <c r="P2" s="1"/>
    </row>
    <row r="3" spans="1:16" ht="15">
      <c r="A3" s="2" t="s">
        <v>40</v>
      </c>
      <c r="M3" s="1"/>
      <c r="N3" s="1"/>
      <c r="O3" s="1"/>
      <c r="P3" s="1"/>
    </row>
    <row r="4" spans="1:9" ht="15">
      <c r="A4" s="3" t="s">
        <v>39</v>
      </c>
      <c r="B4" s="4"/>
      <c r="C4" s="4"/>
      <c r="D4" s="4"/>
      <c r="E4" s="4"/>
      <c r="F4" s="4"/>
      <c r="G4" s="4"/>
      <c r="H4" s="4"/>
      <c r="I4" s="4"/>
    </row>
    <row r="5" spans="1:9" ht="16.5" customHeight="1" thickBot="1">
      <c r="A5" s="3"/>
      <c r="B5" s="66"/>
      <c r="C5" s="4"/>
      <c r="D5" s="4"/>
      <c r="E5" s="4"/>
      <c r="F5" s="4"/>
      <c r="G5" s="4"/>
      <c r="H5" s="4"/>
      <c r="I5" s="4"/>
    </row>
    <row r="6" spans="1:17" ht="15.75" thickBot="1">
      <c r="A6" s="5"/>
      <c r="B6" s="6">
        <v>2000</v>
      </c>
      <c r="C6" s="6">
        <v>2001</v>
      </c>
      <c r="D6" s="6">
        <v>2002</v>
      </c>
      <c r="E6" s="6">
        <v>2003</v>
      </c>
      <c r="F6" s="6">
        <v>2004</v>
      </c>
      <c r="G6" s="7">
        <v>2005</v>
      </c>
      <c r="H6" s="8">
        <v>2006</v>
      </c>
      <c r="I6" s="7">
        <v>2007</v>
      </c>
      <c r="J6" s="8">
        <v>2008</v>
      </c>
      <c r="K6" s="7">
        <v>2009</v>
      </c>
      <c r="L6" s="7">
        <v>2010</v>
      </c>
      <c r="M6" s="7">
        <v>2011</v>
      </c>
      <c r="N6" s="7">
        <v>2012</v>
      </c>
      <c r="O6" s="7">
        <v>2013</v>
      </c>
      <c r="P6" s="7">
        <v>2014</v>
      </c>
      <c r="Q6" s="9" t="s">
        <v>0</v>
      </c>
    </row>
    <row r="7" spans="1:20" ht="13.5" thickBot="1">
      <c r="A7" s="10" t="s">
        <v>1</v>
      </c>
      <c r="B7" s="11"/>
      <c r="C7" s="11"/>
      <c r="D7" s="11"/>
      <c r="E7" s="11"/>
      <c r="F7" s="11"/>
      <c r="G7" s="12"/>
      <c r="H7" s="13">
        <v>5</v>
      </c>
      <c r="I7" s="14">
        <v>5</v>
      </c>
      <c r="J7" s="15">
        <v>5</v>
      </c>
      <c r="K7" s="13">
        <v>5</v>
      </c>
      <c r="L7" s="13">
        <v>8.6</v>
      </c>
      <c r="M7" s="13">
        <v>48.844</v>
      </c>
      <c r="N7" s="13">
        <v>56.4855</v>
      </c>
      <c r="O7" s="13">
        <v>48.27725</v>
      </c>
      <c r="P7" s="13">
        <v>45.79575</v>
      </c>
      <c r="Q7" s="79">
        <f>SUM(B7:P7)</f>
        <v>228.00250000000003</v>
      </c>
      <c r="R7" s="73"/>
      <c r="S7" s="74"/>
      <c r="T7" s="74"/>
    </row>
    <row r="8" spans="1:20" ht="13.5" thickBot="1">
      <c r="A8" s="17" t="s">
        <v>2</v>
      </c>
      <c r="B8" s="11"/>
      <c r="C8" s="11"/>
      <c r="D8" s="11">
        <v>1.88035602</v>
      </c>
      <c r="E8" s="11">
        <v>4.75542135</v>
      </c>
      <c r="F8" s="11">
        <v>9.06273425</v>
      </c>
      <c r="G8" s="18">
        <v>130.8686406</v>
      </c>
      <c r="H8" s="19">
        <v>5.19031142</v>
      </c>
      <c r="I8" s="19"/>
      <c r="J8" s="20"/>
      <c r="K8" s="19"/>
      <c r="L8" s="19"/>
      <c r="M8" s="19">
        <v>20.736</v>
      </c>
      <c r="N8" s="21">
        <v>15.128593039999998</v>
      </c>
      <c r="O8" s="21">
        <v>38.97471431</v>
      </c>
      <c r="P8" s="21">
        <f>18.32844575+18.32844575</f>
        <v>36.6568915</v>
      </c>
      <c r="Q8" s="79">
        <f aca="true" t="shared" si="0" ref="Q8:Q23">SUM(B8:P8)</f>
        <v>263.25366249</v>
      </c>
      <c r="R8" s="73"/>
      <c r="S8" s="74"/>
      <c r="T8" s="74"/>
    </row>
    <row r="9" spans="1:20" ht="13.5" thickBot="1">
      <c r="A9" s="17" t="s">
        <v>3</v>
      </c>
      <c r="B9" s="11"/>
      <c r="C9" s="22">
        <v>1.14740743</v>
      </c>
      <c r="D9" s="11"/>
      <c r="E9" s="11"/>
      <c r="F9" s="22">
        <v>3.33887922</v>
      </c>
      <c r="G9" s="23">
        <v>3.41610739</v>
      </c>
      <c r="H9" s="19">
        <v>4.41126234</v>
      </c>
      <c r="I9" s="19">
        <v>4.73754</v>
      </c>
      <c r="J9" s="20"/>
      <c r="K9" s="19">
        <v>9.098395589999999</v>
      </c>
      <c r="L9" s="19">
        <v>1.807207</v>
      </c>
      <c r="M9" s="19">
        <v>8.798</v>
      </c>
      <c r="N9" s="21">
        <v>4.351625</v>
      </c>
      <c r="O9" s="21">
        <v>4.59933788</v>
      </c>
      <c r="P9" s="21"/>
      <c r="Q9" s="79">
        <f t="shared" si="0"/>
        <v>45.70576185</v>
      </c>
      <c r="R9" s="73"/>
      <c r="S9" s="74"/>
      <c r="T9" s="74"/>
    </row>
    <row r="10" spans="1:20" ht="13.5" thickBot="1">
      <c r="A10" s="17" t="s">
        <v>4</v>
      </c>
      <c r="B10" s="11"/>
      <c r="C10" s="11"/>
      <c r="D10" s="11"/>
      <c r="E10" s="22">
        <v>1.26</v>
      </c>
      <c r="F10" s="11"/>
      <c r="G10" s="23"/>
      <c r="H10" s="19"/>
      <c r="I10" s="19">
        <v>4.84964</v>
      </c>
      <c r="J10" s="20">
        <v>23.129114</v>
      </c>
      <c r="K10" s="19">
        <v>28.63013</v>
      </c>
      <c r="L10" s="19"/>
      <c r="M10" s="24"/>
      <c r="N10" s="21">
        <v>12.54732252</v>
      </c>
      <c r="O10" s="21"/>
      <c r="P10" s="21"/>
      <c r="Q10" s="79">
        <f t="shared" si="0"/>
        <v>70.41620652</v>
      </c>
      <c r="R10" s="73"/>
      <c r="S10" s="74"/>
      <c r="T10" s="74"/>
    </row>
    <row r="11" spans="1:20" ht="13.5" thickBot="1">
      <c r="A11" s="17" t="s">
        <v>5</v>
      </c>
      <c r="B11" s="11"/>
      <c r="C11" s="11"/>
      <c r="D11" s="11"/>
      <c r="E11" s="11"/>
      <c r="F11" s="22">
        <v>6.02911392</v>
      </c>
      <c r="G11" s="23"/>
      <c r="H11" s="19">
        <v>12.63</v>
      </c>
      <c r="I11" s="19"/>
      <c r="J11" s="20"/>
      <c r="K11" s="19"/>
      <c r="L11" s="19"/>
      <c r="M11" s="19">
        <v>34.5</v>
      </c>
      <c r="N11" s="21">
        <v>20.10215</v>
      </c>
      <c r="O11" s="21">
        <v>34.93515</v>
      </c>
      <c r="P11" s="21"/>
      <c r="Q11" s="79">
        <f t="shared" si="0"/>
        <v>108.19641392</v>
      </c>
      <c r="R11" s="73"/>
      <c r="S11" s="74"/>
      <c r="T11" s="74"/>
    </row>
    <row r="12" spans="1:20" ht="13.5" thickBot="1">
      <c r="A12" s="26" t="s">
        <v>6</v>
      </c>
      <c r="B12" s="11"/>
      <c r="C12" s="11"/>
      <c r="D12" s="11"/>
      <c r="E12" s="11"/>
      <c r="F12" s="11"/>
      <c r="G12" s="23"/>
      <c r="H12" s="19">
        <v>5.2604</v>
      </c>
      <c r="I12" s="19">
        <v>5.948</v>
      </c>
      <c r="J12" s="20"/>
      <c r="K12" s="19">
        <v>5.72138</v>
      </c>
      <c r="L12" s="19">
        <v>5.13598</v>
      </c>
      <c r="M12" s="19">
        <v>8.5</v>
      </c>
      <c r="N12" s="21">
        <v>34.69248328</v>
      </c>
      <c r="O12" s="21">
        <v>35.39006</v>
      </c>
      <c r="P12" s="21">
        <f>27.47318393+11.6316</f>
        <v>39.10478393</v>
      </c>
      <c r="Q12" s="79">
        <f t="shared" si="0"/>
        <v>139.75308721</v>
      </c>
      <c r="R12" s="73"/>
      <c r="S12" s="74"/>
      <c r="T12" s="74"/>
    </row>
    <row r="13" spans="1:20" ht="13.5" thickBot="1">
      <c r="A13" s="76" t="s">
        <v>37</v>
      </c>
      <c r="B13" s="11"/>
      <c r="C13" s="11"/>
      <c r="D13" s="22"/>
      <c r="E13" s="22"/>
      <c r="F13" s="22"/>
      <c r="G13" s="23"/>
      <c r="H13" s="19"/>
      <c r="I13" s="19"/>
      <c r="J13" s="20"/>
      <c r="K13" s="19"/>
      <c r="L13" s="19"/>
      <c r="M13" s="19"/>
      <c r="N13" s="21"/>
      <c r="O13" s="21"/>
      <c r="P13" s="21">
        <v>1</v>
      </c>
      <c r="Q13" s="79">
        <f t="shared" si="0"/>
        <v>1</v>
      </c>
      <c r="R13" s="73"/>
      <c r="S13" s="74"/>
      <c r="T13" s="74"/>
    </row>
    <row r="14" spans="1:20" ht="13.5" thickBot="1">
      <c r="A14" s="17" t="s">
        <v>7</v>
      </c>
      <c r="B14" s="11"/>
      <c r="C14" s="11"/>
      <c r="D14" s="22">
        <v>0.51075</v>
      </c>
      <c r="E14" s="22">
        <v>0.62375</v>
      </c>
      <c r="F14" s="22">
        <v>0.65</v>
      </c>
      <c r="G14" s="23">
        <v>0.83146</v>
      </c>
      <c r="H14" s="19">
        <v>7.902</v>
      </c>
      <c r="I14" s="27">
        <v>8.3112</v>
      </c>
      <c r="J14" s="20">
        <v>3.84132</v>
      </c>
      <c r="K14" s="19">
        <v>3.54</v>
      </c>
      <c r="L14" s="19">
        <v>3.630863</v>
      </c>
      <c r="M14" s="19">
        <v>4.913</v>
      </c>
      <c r="N14" s="21">
        <v>3.491585</v>
      </c>
      <c r="O14" s="21">
        <v>2.98494</v>
      </c>
      <c r="P14" s="21"/>
      <c r="Q14" s="79">
        <f t="shared" si="0"/>
        <v>41.23086800000001</v>
      </c>
      <c r="R14" s="73"/>
      <c r="S14" s="74"/>
      <c r="T14" s="74"/>
    </row>
    <row r="15" spans="1:20" ht="13.5" thickBot="1">
      <c r="A15" s="17" t="s">
        <v>8</v>
      </c>
      <c r="B15" s="11"/>
      <c r="C15" s="11"/>
      <c r="D15" s="22"/>
      <c r="E15" s="22"/>
      <c r="F15" s="22"/>
      <c r="G15" s="23"/>
      <c r="H15" s="19"/>
      <c r="I15" s="27"/>
      <c r="J15" s="20"/>
      <c r="K15" s="19"/>
      <c r="L15" s="19"/>
      <c r="M15" s="19">
        <v>9.348</v>
      </c>
      <c r="N15" s="21">
        <v>9.067392</v>
      </c>
      <c r="O15" s="21">
        <v>9.067392</v>
      </c>
      <c r="P15" s="21"/>
      <c r="Q15" s="79">
        <f t="shared" si="0"/>
        <v>27.482784000000002</v>
      </c>
      <c r="R15" s="73"/>
      <c r="S15" s="74"/>
      <c r="T15" s="74"/>
    </row>
    <row r="16" spans="1:20" ht="13.5" thickBot="1">
      <c r="A16" s="17" t="s">
        <v>9</v>
      </c>
      <c r="B16" s="11"/>
      <c r="C16" s="11"/>
      <c r="D16" s="22"/>
      <c r="E16" s="22"/>
      <c r="F16" s="28"/>
      <c r="G16" s="29">
        <v>0.64515</v>
      </c>
      <c r="H16" s="19">
        <v>1.318775</v>
      </c>
      <c r="I16" s="27">
        <v>0.81184</v>
      </c>
      <c r="J16" s="20">
        <v>1.4229</v>
      </c>
      <c r="K16" s="19">
        <v>1.19124</v>
      </c>
      <c r="L16" s="19">
        <v>1.10044</v>
      </c>
      <c r="M16" s="19">
        <v>1.186</v>
      </c>
      <c r="N16" s="21">
        <v>1.0752701</v>
      </c>
      <c r="O16" s="21">
        <v>1.0590259</v>
      </c>
      <c r="P16" s="21">
        <v>1.120594</v>
      </c>
      <c r="Q16" s="79">
        <f t="shared" si="0"/>
        <v>10.931235000000001</v>
      </c>
      <c r="R16" s="73"/>
      <c r="S16" s="74"/>
      <c r="T16" s="74"/>
    </row>
    <row r="17" spans="1:20" ht="13.5" thickBot="1">
      <c r="A17" s="17" t="s">
        <v>10</v>
      </c>
      <c r="B17" s="11"/>
      <c r="C17" s="11">
        <v>24.06033462</v>
      </c>
      <c r="D17" s="11">
        <v>13.37517187</v>
      </c>
      <c r="E17" s="11">
        <v>16.49264195</v>
      </c>
      <c r="F17" s="22">
        <v>17.32986645</v>
      </c>
      <c r="G17" s="23">
        <v>15.85941435</v>
      </c>
      <c r="H17" s="19"/>
      <c r="I17" s="27">
        <v>33.547469</v>
      </c>
      <c r="J17" s="20">
        <v>38.885301</v>
      </c>
      <c r="K17" s="19">
        <v>31.20579</v>
      </c>
      <c r="L17" s="19">
        <v>25.1113845</v>
      </c>
      <c r="M17" s="19">
        <v>26.3</v>
      </c>
      <c r="N17" s="21">
        <v>14.2065</v>
      </c>
      <c r="O17" s="21">
        <v>34.4275</v>
      </c>
      <c r="P17" s="21"/>
      <c r="Q17" s="79">
        <f t="shared" si="0"/>
        <v>290.80137374000003</v>
      </c>
      <c r="R17" s="73"/>
      <c r="S17" s="74"/>
      <c r="T17" s="74"/>
    </row>
    <row r="18" spans="1:20" ht="13.5" thickBot="1">
      <c r="A18" s="17" t="s">
        <v>11</v>
      </c>
      <c r="B18" s="11"/>
      <c r="C18" s="22">
        <v>17.89468975</v>
      </c>
      <c r="D18" s="22">
        <v>21.32565609</v>
      </c>
      <c r="E18" s="22">
        <v>21.79108674</v>
      </c>
      <c r="F18" s="22">
        <v>40.92459264</v>
      </c>
      <c r="G18" s="23">
        <v>39.53459411</v>
      </c>
      <c r="H18" s="19">
        <v>67.37931370000001</v>
      </c>
      <c r="I18" s="30">
        <v>86.156761</v>
      </c>
      <c r="J18" s="20">
        <v>65.44948326</v>
      </c>
      <c r="K18" s="19">
        <v>82.80032471</v>
      </c>
      <c r="L18" s="19">
        <v>76.483608</v>
      </c>
      <c r="M18" s="19">
        <v>79.2</v>
      </c>
      <c r="N18" s="21">
        <v>106.8762334</v>
      </c>
      <c r="O18" s="21">
        <v>126.86237634</v>
      </c>
      <c r="P18" s="21">
        <f>119.73607283+27.869</f>
        <v>147.60507282999998</v>
      </c>
      <c r="Q18" s="79">
        <f t="shared" si="0"/>
        <v>980.2837925700001</v>
      </c>
      <c r="R18" s="73"/>
      <c r="S18" s="74"/>
      <c r="T18" s="74"/>
    </row>
    <row r="19" spans="1:20" ht="13.5" thickBot="1">
      <c r="A19" s="26" t="s">
        <v>12</v>
      </c>
      <c r="B19" s="11"/>
      <c r="C19" s="22"/>
      <c r="D19" s="22"/>
      <c r="E19" s="22"/>
      <c r="F19" s="22"/>
      <c r="G19" s="23"/>
      <c r="H19" s="19"/>
      <c r="I19" s="19"/>
      <c r="J19" s="20"/>
      <c r="K19" s="19"/>
      <c r="L19" s="19">
        <v>0.4</v>
      </c>
      <c r="M19" s="19">
        <v>0.3</v>
      </c>
      <c r="N19" s="21">
        <v>0.3</v>
      </c>
      <c r="O19" s="21">
        <v>1</v>
      </c>
      <c r="P19" s="21"/>
      <c r="Q19" s="79">
        <f t="shared" si="0"/>
        <v>2</v>
      </c>
      <c r="R19" s="73"/>
      <c r="S19" s="74"/>
      <c r="T19" s="74"/>
    </row>
    <row r="20" spans="1:20" ht="13.5" thickBot="1">
      <c r="A20" s="17" t="s">
        <v>13</v>
      </c>
      <c r="B20" s="11"/>
      <c r="C20" s="11"/>
      <c r="D20" s="11"/>
      <c r="E20" s="11"/>
      <c r="F20" s="11"/>
      <c r="G20" s="23"/>
      <c r="H20" s="11"/>
      <c r="I20" s="11"/>
      <c r="J20" s="20">
        <v>40.5362</v>
      </c>
      <c r="K20" s="19"/>
      <c r="L20" s="19"/>
      <c r="M20" s="19">
        <v>2.666</v>
      </c>
      <c r="N20" s="21">
        <v>0</v>
      </c>
      <c r="O20" s="21"/>
      <c r="P20" s="21"/>
      <c r="Q20" s="79">
        <f t="shared" si="0"/>
        <v>43.2022</v>
      </c>
      <c r="R20" s="73"/>
      <c r="S20" s="74"/>
      <c r="T20" s="74"/>
    </row>
    <row r="21" spans="1:20" ht="13.5" thickBot="1">
      <c r="A21" s="17" t="s">
        <v>14</v>
      </c>
      <c r="B21" s="11"/>
      <c r="C21" s="22">
        <v>1.89213259</v>
      </c>
      <c r="D21" s="22">
        <v>1.11479998</v>
      </c>
      <c r="E21" s="22">
        <v>2.38518169</v>
      </c>
      <c r="F21" s="22">
        <v>4.93142988</v>
      </c>
      <c r="G21" s="23">
        <v>12.66340061</v>
      </c>
      <c r="H21" s="19">
        <v>14.59397503</v>
      </c>
      <c r="I21" s="19">
        <v>15.514976</v>
      </c>
      <c r="J21" s="20">
        <v>19.151976</v>
      </c>
      <c r="K21" s="19">
        <v>13.80099952</v>
      </c>
      <c r="L21" s="19">
        <v>36.4874975</v>
      </c>
      <c r="M21" s="19">
        <v>92.7</v>
      </c>
      <c r="N21" s="21">
        <v>0</v>
      </c>
      <c r="O21" s="21">
        <v>70.90008049</v>
      </c>
      <c r="P21" s="21">
        <v>49.84</v>
      </c>
      <c r="Q21" s="79">
        <f t="shared" si="0"/>
        <v>335.97644929</v>
      </c>
      <c r="R21" s="73"/>
      <c r="S21" s="74"/>
      <c r="T21" s="74"/>
    </row>
    <row r="22" spans="1:20" ht="13.5" thickBot="1">
      <c r="A22" s="17" t="s">
        <v>15</v>
      </c>
      <c r="B22" s="11">
        <v>4.4634</v>
      </c>
      <c r="C22" s="11"/>
      <c r="D22" s="22">
        <v>15.04825</v>
      </c>
      <c r="E22" s="11">
        <v>5.60595</v>
      </c>
      <c r="F22" s="22">
        <v>18.491535</v>
      </c>
      <c r="G22" s="23">
        <v>6.625149</v>
      </c>
      <c r="H22" s="19">
        <v>23.214072</v>
      </c>
      <c r="I22" s="27">
        <v>48.113952</v>
      </c>
      <c r="J22" s="20"/>
      <c r="K22" s="19"/>
      <c r="L22" s="31">
        <v>15.883044</v>
      </c>
      <c r="M22" s="31">
        <v>85.1</v>
      </c>
      <c r="N22" s="32">
        <v>206.88</v>
      </c>
      <c r="O22" s="32">
        <v>447.88005123</v>
      </c>
      <c r="P22" s="32">
        <v>302.55504</v>
      </c>
      <c r="Q22" s="79">
        <f t="shared" si="0"/>
        <v>1179.8604432299999</v>
      </c>
      <c r="R22" s="73"/>
      <c r="S22" s="74"/>
      <c r="T22" s="74"/>
    </row>
    <row r="23" spans="1:20" ht="13.5" thickBot="1">
      <c r="A23" s="33" t="s">
        <v>16</v>
      </c>
      <c r="B23" s="34"/>
      <c r="C23" s="35">
        <v>48.092</v>
      </c>
      <c r="D23" s="35">
        <v>53</v>
      </c>
      <c r="E23" s="35">
        <v>58</v>
      </c>
      <c r="F23" s="35">
        <v>59.64</v>
      </c>
      <c r="G23" s="36">
        <v>64.48</v>
      </c>
      <c r="H23" s="37">
        <v>69.3</v>
      </c>
      <c r="I23" s="38">
        <v>69.3</v>
      </c>
      <c r="J23" s="39">
        <v>71.913</v>
      </c>
      <c r="K23" s="37">
        <v>75</v>
      </c>
      <c r="L23" s="37">
        <v>78</v>
      </c>
      <c r="M23" s="37">
        <v>89.8</v>
      </c>
      <c r="N23" s="40">
        <v>130</v>
      </c>
      <c r="O23" s="40">
        <v>137.978655</v>
      </c>
      <c r="P23" s="40"/>
      <c r="Q23" s="79">
        <f t="shared" si="0"/>
        <v>1004.503655</v>
      </c>
      <c r="R23" s="73"/>
      <c r="S23" s="74"/>
      <c r="T23" s="74"/>
    </row>
    <row r="24" spans="1:18" ht="13.5" thickBot="1">
      <c r="A24" s="41" t="s">
        <v>17</v>
      </c>
      <c r="B24" s="42">
        <f aca="true" t="shared" si="1" ref="B24:Q24">SUM(B7:B23)</f>
        <v>4.4634</v>
      </c>
      <c r="C24" s="42">
        <f t="shared" si="1"/>
        <v>93.08656439</v>
      </c>
      <c r="D24" s="42">
        <f t="shared" si="1"/>
        <v>106.25498396</v>
      </c>
      <c r="E24" s="42">
        <f t="shared" si="1"/>
        <v>110.91403173</v>
      </c>
      <c r="F24" s="42">
        <f t="shared" si="1"/>
        <v>160.39815135999999</v>
      </c>
      <c r="G24" s="42">
        <f t="shared" si="1"/>
        <v>274.92391606</v>
      </c>
      <c r="H24" s="42">
        <f t="shared" si="1"/>
        <v>216.20010949000005</v>
      </c>
      <c r="I24" s="42">
        <f t="shared" si="1"/>
        <v>282.291378</v>
      </c>
      <c r="J24" s="42">
        <f t="shared" si="1"/>
        <v>269.32929426</v>
      </c>
      <c r="K24" s="42">
        <f t="shared" si="1"/>
        <v>255.98825982</v>
      </c>
      <c r="L24" s="42">
        <f t="shared" si="1"/>
        <v>252.640024</v>
      </c>
      <c r="M24" s="42">
        <f t="shared" si="1"/>
        <v>512.891</v>
      </c>
      <c r="N24" s="42">
        <f t="shared" si="1"/>
        <v>615.20465434</v>
      </c>
      <c r="O24" s="42">
        <f t="shared" si="1"/>
        <v>994.33653315</v>
      </c>
      <c r="P24" s="42">
        <f t="shared" si="1"/>
        <v>623.67813226</v>
      </c>
      <c r="Q24" s="42">
        <f t="shared" si="1"/>
        <v>4772.60043282</v>
      </c>
      <c r="R24" s="25"/>
    </row>
    <row r="25" spans="1:23" s="46" customFormat="1" ht="13.5" thickBot="1">
      <c r="A25" s="44"/>
      <c r="B25" s="45"/>
      <c r="C25" s="45"/>
      <c r="D25" s="45"/>
      <c r="E25" s="45"/>
      <c r="F25" s="45"/>
      <c r="G25" s="45"/>
      <c r="H25" s="45"/>
      <c r="I25" s="45"/>
      <c r="J25" s="45"/>
      <c r="K25" s="45"/>
      <c r="L25" s="45"/>
      <c r="M25" s="45"/>
      <c r="N25" s="45"/>
      <c r="O25" s="45"/>
      <c r="P25" s="45"/>
      <c r="Q25" s="45"/>
      <c r="R25" s="25"/>
      <c r="S25"/>
      <c r="T25"/>
      <c r="U25"/>
      <c r="V25"/>
      <c r="W25"/>
    </row>
    <row r="26" spans="1:23" s="46" customFormat="1" ht="13.5" thickBot="1">
      <c r="A26" s="47" t="s">
        <v>46</v>
      </c>
      <c r="B26" s="48"/>
      <c r="C26" s="48"/>
      <c r="D26" s="48"/>
      <c r="E26" s="48"/>
      <c r="F26" s="48"/>
      <c r="G26" s="48"/>
      <c r="H26" s="48"/>
      <c r="I26" s="48"/>
      <c r="J26" s="48"/>
      <c r="K26" s="48"/>
      <c r="L26" s="48"/>
      <c r="M26" s="48"/>
      <c r="N26" s="48"/>
      <c r="O26" s="48">
        <v>0.5</v>
      </c>
      <c r="P26" s="48">
        <v>0.5</v>
      </c>
      <c r="Q26" s="49">
        <f aca="true" t="shared" si="2" ref="Q26:Q42">SUM(B26:P26)</f>
        <v>1</v>
      </c>
      <c r="R26" s="73"/>
      <c r="S26" s="25"/>
      <c r="T26" s="74"/>
      <c r="U26"/>
      <c r="V26"/>
      <c r="W26"/>
    </row>
    <row r="27" spans="1:23" s="46" customFormat="1" ht="13.5" thickBot="1">
      <c r="A27" s="50" t="s">
        <v>18</v>
      </c>
      <c r="B27" s="80"/>
      <c r="C27" s="80"/>
      <c r="D27" s="80"/>
      <c r="E27" s="80"/>
      <c r="F27" s="80"/>
      <c r="G27" s="80"/>
      <c r="H27" s="80"/>
      <c r="I27" s="80"/>
      <c r="J27" s="80"/>
      <c r="K27" s="80"/>
      <c r="L27" s="80"/>
      <c r="M27" s="81">
        <v>1</v>
      </c>
      <c r="N27" s="81">
        <v>1</v>
      </c>
      <c r="O27" s="81">
        <v>1</v>
      </c>
      <c r="P27" s="81"/>
      <c r="Q27" s="49">
        <f>SUM(B27:P27)</f>
        <v>3</v>
      </c>
      <c r="R27" s="73"/>
      <c r="S27" s="25"/>
      <c r="T27" s="74"/>
      <c r="U27"/>
      <c r="V27"/>
      <c r="W27"/>
    </row>
    <row r="28" spans="1:23" s="46" customFormat="1" ht="13.5" thickBot="1">
      <c r="A28" s="50" t="s">
        <v>19</v>
      </c>
      <c r="B28" s="80"/>
      <c r="C28" s="80"/>
      <c r="D28" s="80"/>
      <c r="E28" s="80"/>
      <c r="F28" s="80"/>
      <c r="G28" s="80"/>
      <c r="H28" s="80"/>
      <c r="I28" s="80"/>
      <c r="J28" s="80"/>
      <c r="K28" s="80"/>
      <c r="L28" s="80"/>
      <c r="M28" s="81"/>
      <c r="N28" s="81">
        <v>1.6104</v>
      </c>
      <c r="O28" s="81"/>
      <c r="P28" s="81"/>
      <c r="Q28" s="49">
        <f t="shared" si="2"/>
        <v>1.6104</v>
      </c>
      <c r="R28" s="73"/>
      <c r="S28" s="25"/>
      <c r="T28" s="74"/>
      <c r="U28"/>
      <c r="V28"/>
      <c r="W28"/>
    </row>
    <row r="29" spans="1:23" s="46" customFormat="1" ht="13.5" thickBot="1">
      <c r="A29" s="51" t="s">
        <v>20</v>
      </c>
      <c r="B29" s="80">
        <v>325</v>
      </c>
      <c r="C29" s="80">
        <v>425</v>
      </c>
      <c r="D29" s="80"/>
      <c r="E29" s="80">
        <v>3.5</v>
      </c>
      <c r="F29" s="80">
        <v>5</v>
      </c>
      <c r="G29" s="80">
        <v>154.338</v>
      </c>
      <c r="H29" s="80"/>
      <c r="I29" s="80">
        <v>75</v>
      </c>
      <c r="J29" s="80">
        <v>75</v>
      </c>
      <c r="K29" s="80">
        <v>75</v>
      </c>
      <c r="L29" s="80">
        <v>75</v>
      </c>
      <c r="M29" s="81">
        <v>264.1</v>
      </c>
      <c r="N29" s="81">
        <v>268.8</v>
      </c>
      <c r="O29" s="81">
        <v>283.1</v>
      </c>
      <c r="P29" s="81">
        <f>75+100.6</f>
        <v>175.6</v>
      </c>
      <c r="Q29" s="49">
        <f t="shared" si="2"/>
        <v>2204.438</v>
      </c>
      <c r="R29" s="73"/>
      <c r="S29" s="25"/>
      <c r="T29" s="74"/>
      <c r="U29"/>
      <c r="V29"/>
      <c r="W29"/>
    </row>
    <row r="30" spans="1:23" s="46" customFormat="1" ht="13.5" thickBot="1">
      <c r="A30" s="51" t="s">
        <v>21</v>
      </c>
      <c r="B30" s="80"/>
      <c r="C30" s="80"/>
      <c r="D30" s="80"/>
      <c r="E30" s="80"/>
      <c r="F30" s="80"/>
      <c r="G30" s="80"/>
      <c r="H30" s="80"/>
      <c r="I30" s="80"/>
      <c r="J30" s="80"/>
      <c r="K30" s="80"/>
      <c r="L30" s="80"/>
      <c r="M30" s="81"/>
      <c r="N30" s="81">
        <v>3.2</v>
      </c>
      <c r="O30" s="81">
        <v>6.85529526</v>
      </c>
      <c r="P30" s="81">
        <v>4.20525</v>
      </c>
      <c r="Q30" s="49">
        <f t="shared" si="2"/>
        <v>14.26054526</v>
      </c>
      <c r="R30" s="73"/>
      <c r="S30" s="25"/>
      <c r="T30" s="74"/>
      <c r="V30"/>
      <c r="W30"/>
    </row>
    <row r="31" spans="1:23" s="46" customFormat="1" ht="13.5" thickBot="1">
      <c r="A31" s="69" t="s">
        <v>31</v>
      </c>
      <c r="B31" s="80"/>
      <c r="C31" s="80"/>
      <c r="D31" s="80"/>
      <c r="E31" s="80"/>
      <c r="F31" s="80"/>
      <c r="G31" s="80"/>
      <c r="H31" s="80"/>
      <c r="I31" s="80"/>
      <c r="J31" s="80"/>
      <c r="K31" s="80"/>
      <c r="L31" s="80"/>
      <c r="M31" s="81"/>
      <c r="N31" s="81"/>
      <c r="O31" s="81">
        <v>3.181</v>
      </c>
      <c r="P31" s="81"/>
      <c r="Q31" s="49">
        <f t="shared" si="2"/>
        <v>3.181</v>
      </c>
      <c r="R31" s="73"/>
      <c r="S31" s="25"/>
      <c r="T31" s="74"/>
      <c r="V31"/>
      <c r="W31"/>
    </row>
    <row r="32" spans="1:23" s="46" customFormat="1" ht="26.25" customHeight="1" thickBot="1">
      <c r="A32" s="69" t="s">
        <v>35</v>
      </c>
      <c r="B32" s="80"/>
      <c r="C32" s="80"/>
      <c r="D32" s="80"/>
      <c r="E32" s="80"/>
      <c r="F32" s="80"/>
      <c r="G32" s="80"/>
      <c r="H32" s="80"/>
      <c r="I32" s="80"/>
      <c r="J32" s="80"/>
      <c r="K32" s="80"/>
      <c r="L32" s="80"/>
      <c r="M32" s="81"/>
      <c r="N32" s="81"/>
      <c r="O32" s="81"/>
      <c r="P32" s="81">
        <f>0.8+1.2</f>
        <v>2</v>
      </c>
      <c r="Q32" s="49">
        <f t="shared" si="2"/>
        <v>2</v>
      </c>
      <c r="R32" s="73"/>
      <c r="S32" s="25"/>
      <c r="T32" s="74"/>
      <c r="U32"/>
      <c r="V32"/>
      <c r="W32"/>
    </row>
    <row r="33" spans="1:23" s="46" customFormat="1" ht="27" thickBot="1">
      <c r="A33" s="51" t="s">
        <v>22</v>
      </c>
      <c r="B33" s="80"/>
      <c r="C33" s="80"/>
      <c r="D33" s="80"/>
      <c r="E33" s="80"/>
      <c r="F33" s="80"/>
      <c r="G33" s="80"/>
      <c r="H33" s="80"/>
      <c r="I33" s="82"/>
      <c r="J33" s="81"/>
      <c r="K33" s="81"/>
      <c r="L33" s="81"/>
      <c r="M33" s="81">
        <v>14.077608</v>
      </c>
      <c r="N33" s="81">
        <v>8.8254855</v>
      </c>
      <c r="O33" s="81">
        <v>10.096907</v>
      </c>
      <c r="P33" s="81"/>
      <c r="Q33" s="49">
        <f t="shared" si="2"/>
        <v>33.0000005</v>
      </c>
      <c r="R33" s="73"/>
      <c r="S33" s="25"/>
      <c r="T33" s="74"/>
      <c r="U33"/>
      <c r="V33"/>
      <c r="W33"/>
    </row>
    <row r="34" spans="1:20" ht="13.5" thickBot="1">
      <c r="A34" s="17" t="s">
        <v>23</v>
      </c>
      <c r="B34" s="80"/>
      <c r="C34" s="80"/>
      <c r="D34" s="80"/>
      <c r="E34" s="80"/>
      <c r="F34" s="80"/>
      <c r="G34" s="80"/>
      <c r="H34" s="80"/>
      <c r="I34" s="82"/>
      <c r="J34" s="81">
        <v>5.8</v>
      </c>
      <c r="K34" s="81">
        <v>5.9</v>
      </c>
      <c r="L34" s="81">
        <v>4</v>
      </c>
      <c r="M34" s="83">
        <v>3.1</v>
      </c>
      <c r="N34" s="84">
        <v>2.841594</v>
      </c>
      <c r="O34" s="81">
        <v>2.02674185</v>
      </c>
      <c r="P34" s="81">
        <f>0.08282487+1.3589</f>
        <v>1.44172487</v>
      </c>
      <c r="Q34" s="49">
        <f t="shared" si="2"/>
        <v>25.110060720000003</v>
      </c>
      <c r="R34" s="73"/>
      <c r="S34" s="25"/>
      <c r="T34" s="74"/>
    </row>
    <row r="35" spans="1:20" ht="13.5" thickBot="1">
      <c r="A35" s="52" t="s">
        <v>24</v>
      </c>
      <c r="B35" s="80"/>
      <c r="C35" s="80"/>
      <c r="D35" s="80"/>
      <c r="E35" s="80"/>
      <c r="F35" s="80"/>
      <c r="G35" s="80"/>
      <c r="H35" s="80"/>
      <c r="I35" s="82"/>
      <c r="J35" s="81"/>
      <c r="K35" s="81"/>
      <c r="L35" s="81"/>
      <c r="M35" s="83"/>
      <c r="N35" s="83">
        <v>1.5</v>
      </c>
      <c r="O35" s="83">
        <v>2.5</v>
      </c>
      <c r="P35" s="83"/>
      <c r="Q35" s="49">
        <f t="shared" si="2"/>
        <v>4</v>
      </c>
      <c r="R35" s="73"/>
      <c r="S35" s="25"/>
      <c r="T35" s="74"/>
    </row>
    <row r="36" spans="1:20" ht="13.5" thickBot="1">
      <c r="A36" s="75" t="s">
        <v>36</v>
      </c>
      <c r="B36" s="80"/>
      <c r="C36" s="80"/>
      <c r="D36" s="80"/>
      <c r="E36" s="80"/>
      <c r="F36" s="80"/>
      <c r="G36" s="80"/>
      <c r="H36" s="80"/>
      <c r="I36" s="82"/>
      <c r="J36" s="81"/>
      <c r="K36" s="81"/>
      <c r="L36" s="81"/>
      <c r="M36" s="83"/>
      <c r="N36" s="83"/>
      <c r="O36" s="83"/>
      <c r="P36" s="83">
        <f>2+3+2.5</f>
        <v>7.5</v>
      </c>
      <c r="Q36" s="49">
        <f t="shared" si="2"/>
        <v>7.5</v>
      </c>
      <c r="R36" s="73"/>
      <c r="S36" s="25"/>
      <c r="T36" s="74"/>
    </row>
    <row r="37" spans="1:20" ht="13.5" thickBot="1">
      <c r="A37" s="52" t="s">
        <v>25</v>
      </c>
      <c r="B37" s="80"/>
      <c r="C37" s="80"/>
      <c r="D37" s="80"/>
      <c r="E37" s="80"/>
      <c r="F37" s="80"/>
      <c r="G37" s="80"/>
      <c r="H37" s="80"/>
      <c r="I37" s="82"/>
      <c r="J37" s="81"/>
      <c r="K37" s="81"/>
      <c r="L37" s="81"/>
      <c r="M37" s="83">
        <v>2.361</v>
      </c>
      <c r="N37" s="83"/>
      <c r="O37" s="83"/>
      <c r="P37" s="83"/>
      <c r="Q37" s="49">
        <f t="shared" si="2"/>
        <v>2.361</v>
      </c>
      <c r="R37" s="73"/>
      <c r="S37" s="25"/>
      <c r="T37" s="74"/>
    </row>
    <row r="38" spans="1:20" ht="27" thickBot="1">
      <c r="A38" s="53" t="s">
        <v>26</v>
      </c>
      <c r="B38" s="80"/>
      <c r="C38" s="80"/>
      <c r="D38" s="80"/>
      <c r="E38" s="80"/>
      <c r="F38" s="80"/>
      <c r="G38" s="80"/>
      <c r="H38" s="80"/>
      <c r="I38" s="82"/>
      <c r="J38" s="81"/>
      <c r="K38" s="81"/>
      <c r="L38" s="81"/>
      <c r="M38" s="83"/>
      <c r="N38" s="83">
        <v>4.3</v>
      </c>
      <c r="O38" s="83">
        <v>2.2</v>
      </c>
      <c r="P38" s="83">
        <f>12.5+0.2754</f>
        <v>12.7754</v>
      </c>
      <c r="Q38" s="49">
        <f t="shared" si="2"/>
        <v>19.275399999999998</v>
      </c>
      <c r="R38" s="73"/>
      <c r="S38" s="25"/>
      <c r="T38" s="74"/>
    </row>
    <row r="39" spans="1:20" ht="27" thickBot="1">
      <c r="A39" s="70" t="s">
        <v>33</v>
      </c>
      <c r="B39" s="80"/>
      <c r="C39" s="80"/>
      <c r="D39" s="80"/>
      <c r="E39" s="80"/>
      <c r="F39" s="80"/>
      <c r="G39" s="80"/>
      <c r="H39" s="80"/>
      <c r="I39" s="82"/>
      <c r="J39" s="81"/>
      <c r="K39" s="81"/>
      <c r="L39" s="81"/>
      <c r="M39" s="83"/>
      <c r="N39" s="83"/>
      <c r="O39" s="83">
        <v>0.65</v>
      </c>
      <c r="P39" s="83">
        <v>0.45</v>
      </c>
      <c r="Q39" s="49">
        <f t="shared" si="2"/>
        <v>1.1</v>
      </c>
      <c r="R39" s="73"/>
      <c r="S39" s="25"/>
      <c r="T39" s="74"/>
    </row>
    <row r="40" spans="1:20" ht="13.5" thickBot="1">
      <c r="A40" s="68" t="s">
        <v>32</v>
      </c>
      <c r="B40" s="81"/>
      <c r="C40" s="81"/>
      <c r="D40" s="81"/>
      <c r="E40" s="81"/>
      <c r="F40" s="81"/>
      <c r="G40" s="81"/>
      <c r="H40" s="81"/>
      <c r="I40" s="81"/>
      <c r="J40" s="81"/>
      <c r="K40" s="81"/>
      <c r="L40" s="81"/>
      <c r="M40" s="81"/>
      <c r="N40" s="81"/>
      <c r="O40" s="81">
        <v>0.191525</v>
      </c>
      <c r="P40" s="81"/>
      <c r="Q40" s="49">
        <f t="shared" si="2"/>
        <v>0.191525</v>
      </c>
      <c r="R40" s="73"/>
      <c r="S40" s="25"/>
      <c r="T40" s="74"/>
    </row>
    <row r="41" spans="1:20" ht="13.5" thickBot="1">
      <c r="A41" s="68" t="s">
        <v>30</v>
      </c>
      <c r="B41" s="81"/>
      <c r="C41" s="81"/>
      <c r="D41" s="81"/>
      <c r="E41" s="81"/>
      <c r="F41" s="81"/>
      <c r="G41" s="81"/>
      <c r="H41" s="81"/>
      <c r="I41" s="81"/>
      <c r="J41" s="81"/>
      <c r="K41" s="81"/>
      <c r="L41" s="81"/>
      <c r="M41" s="81"/>
      <c r="N41" s="81"/>
      <c r="O41" s="81">
        <v>0.15031973</v>
      </c>
      <c r="P41" s="81"/>
      <c r="Q41" s="49">
        <f t="shared" si="2"/>
        <v>0.15031973</v>
      </c>
      <c r="R41" s="73"/>
      <c r="S41" s="25"/>
      <c r="T41" s="74"/>
    </row>
    <row r="42" spans="1:20" ht="15.75" thickBot="1">
      <c r="A42" s="71" t="s">
        <v>34</v>
      </c>
      <c r="B42" s="81">
        <v>0.02</v>
      </c>
      <c r="C42" s="81"/>
      <c r="D42" s="81">
        <v>1.630361</v>
      </c>
      <c r="E42" s="81">
        <v>2.580847</v>
      </c>
      <c r="F42" s="81">
        <v>1.805051</v>
      </c>
      <c r="G42" s="81">
        <v>0.47348</v>
      </c>
      <c r="H42" s="81">
        <v>1.904352</v>
      </c>
      <c r="I42" s="81">
        <v>1.1</v>
      </c>
      <c r="J42" s="81">
        <v>0.8</v>
      </c>
      <c r="K42" s="81">
        <v>1</v>
      </c>
      <c r="L42" s="81">
        <v>1</v>
      </c>
      <c r="M42" s="81">
        <v>0.827</v>
      </c>
      <c r="N42" s="81">
        <v>0.8</v>
      </c>
      <c r="O42" s="81">
        <v>0.71350561</v>
      </c>
      <c r="P42" s="81">
        <v>0.1157742</v>
      </c>
      <c r="Q42" s="49">
        <f t="shared" si="2"/>
        <v>14.770370810000001</v>
      </c>
      <c r="R42" s="73"/>
      <c r="S42" s="25"/>
      <c r="T42" s="74"/>
    </row>
    <row r="43" spans="1:18" ht="13.5" thickBot="1">
      <c r="A43" s="41" t="s">
        <v>27</v>
      </c>
      <c r="B43" s="54">
        <f aca="true" t="shared" si="3" ref="B43:Q43">SUM(B26:B42)</f>
        <v>325.02</v>
      </c>
      <c r="C43" s="54">
        <f t="shared" si="3"/>
        <v>425</v>
      </c>
      <c r="D43" s="54">
        <f t="shared" si="3"/>
        <v>1.630361</v>
      </c>
      <c r="E43" s="54">
        <f t="shared" si="3"/>
        <v>6.080847</v>
      </c>
      <c r="F43" s="54">
        <f t="shared" si="3"/>
        <v>6.805051</v>
      </c>
      <c r="G43" s="54">
        <f t="shared" si="3"/>
        <v>154.81148</v>
      </c>
      <c r="H43" s="54">
        <f t="shared" si="3"/>
        <v>1.904352</v>
      </c>
      <c r="I43" s="54">
        <f t="shared" si="3"/>
        <v>76.1</v>
      </c>
      <c r="J43" s="54">
        <f t="shared" si="3"/>
        <v>81.6</v>
      </c>
      <c r="K43" s="54">
        <f t="shared" si="3"/>
        <v>81.9</v>
      </c>
      <c r="L43" s="54">
        <f t="shared" si="3"/>
        <v>80</v>
      </c>
      <c r="M43" s="54">
        <f t="shared" si="3"/>
        <v>285.46560800000003</v>
      </c>
      <c r="N43" s="54">
        <f t="shared" si="3"/>
        <v>292.87747950000005</v>
      </c>
      <c r="O43" s="54">
        <f t="shared" si="3"/>
        <v>313.16529445</v>
      </c>
      <c r="P43" s="54">
        <f t="shared" si="3"/>
        <v>204.58814907</v>
      </c>
      <c r="Q43" s="55">
        <f t="shared" si="3"/>
        <v>2336.94862202</v>
      </c>
      <c r="R43" s="25"/>
    </row>
    <row r="44" spans="1:23" s="46" customFormat="1" ht="13.5" thickBot="1">
      <c r="A44" s="44"/>
      <c r="B44" s="56"/>
      <c r="C44" s="56"/>
      <c r="D44" s="56"/>
      <c r="E44" s="56"/>
      <c r="F44" s="56"/>
      <c r="G44" s="56"/>
      <c r="H44" s="56"/>
      <c r="I44" s="56"/>
      <c r="J44" s="56"/>
      <c r="K44" s="56"/>
      <c r="L44" s="56"/>
      <c r="M44" s="56"/>
      <c r="N44" s="56"/>
      <c r="O44" s="56"/>
      <c r="P44" s="56"/>
      <c r="Q44" s="45"/>
      <c r="R44" s="25"/>
      <c r="S44"/>
      <c r="T44"/>
      <c r="U44"/>
      <c r="V44"/>
      <c r="W44"/>
    </row>
    <row r="45" spans="1:18" ht="13.5" thickBot="1">
      <c r="A45" s="57" t="s">
        <v>28</v>
      </c>
      <c r="B45" s="58">
        <f aca="true" t="shared" si="4" ref="B45:Q45">B24+B43</f>
        <v>329.48339999999996</v>
      </c>
      <c r="C45" s="58">
        <f t="shared" si="4"/>
        <v>518.08656439</v>
      </c>
      <c r="D45" s="58">
        <f t="shared" si="4"/>
        <v>107.88534496</v>
      </c>
      <c r="E45" s="58">
        <f t="shared" si="4"/>
        <v>116.99487873000001</v>
      </c>
      <c r="F45" s="58">
        <f t="shared" si="4"/>
        <v>167.20320235999998</v>
      </c>
      <c r="G45" s="58">
        <f t="shared" si="4"/>
        <v>429.73539605999997</v>
      </c>
      <c r="H45" s="58">
        <f t="shared" si="4"/>
        <v>218.10446149000003</v>
      </c>
      <c r="I45" s="58">
        <f t="shared" si="4"/>
        <v>358.39137800000003</v>
      </c>
      <c r="J45" s="58">
        <f t="shared" si="4"/>
        <v>350.92929426</v>
      </c>
      <c r="K45" s="58">
        <f t="shared" si="4"/>
        <v>337.88825982000003</v>
      </c>
      <c r="L45" s="58">
        <f t="shared" si="4"/>
        <v>332.64002400000004</v>
      </c>
      <c r="M45" s="58">
        <f t="shared" si="4"/>
        <v>798.356608</v>
      </c>
      <c r="N45" s="58">
        <f t="shared" si="4"/>
        <v>908.0821338400001</v>
      </c>
      <c r="O45" s="58">
        <f t="shared" si="4"/>
        <v>1307.5018276</v>
      </c>
      <c r="P45" s="58">
        <f t="shared" si="4"/>
        <v>828.26628133</v>
      </c>
      <c r="Q45" s="78">
        <f t="shared" si="4"/>
        <v>7109.549054839999</v>
      </c>
      <c r="R45" s="25"/>
    </row>
    <row r="46" spans="1:23" s="60" customFormat="1" ht="13.5" thickBot="1">
      <c r="A46" s="59"/>
      <c r="B46" s="56"/>
      <c r="C46" s="56"/>
      <c r="D46" s="56"/>
      <c r="E46" s="56"/>
      <c r="F46" s="56"/>
      <c r="G46" s="56"/>
      <c r="H46" s="56"/>
      <c r="I46" s="56"/>
      <c r="J46" s="56"/>
      <c r="K46" s="56"/>
      <c r="L46" s="56"/>
      <c r="M46" s="56"/>
      <c r="N46" s="56"/>
      <c r="O46" s="56"/>
      <c r="P46" s="56"/>
      <c r="Q46" s="56"/>
      <c r="R46" s="25"/>
      <c r="S46"/>
      <c r="T46"/>
      <c r="U46"/>
      <c r="V46"/>
      <c r="W46"/>
    </row>
    <row r="47" spans="1:18" ht="15.75" thickBot="1">
      <c r="A47" s="61" t="s">
        <v>44</v>
      </c>
      <c r="B47" s="42"/>
      <c r="C47" s="42"/>
      <c r="D47" s="42"/>
      <c r="E47" s="42"/>
      <c r="F47" s="42"/>
      <c r="G47" s="42"/>
      <c r="H47" s="42">
        <v>524.749285</v>
      </c>
      <c r="I47" s="42">
        <v>428.268866</v>
      </c>
      <c r="J47" s="42">
        <v>272.638133</v>
      </c>
      <c r="K47" s="42">
        <v>330.027</v>
      </c>
      <c r="L47" s="42">
        <v>320</v>
      </c>
      <c r="M47" s="42">
        <v>300</v>
      </c>
      <c r="N47" s="42">
        <v>100</v>
      </c>
      <c r="O47" s="42">
        <v>200</v>
      </c>
      <c r="P47" s="72">
        <v>0</v>
      </c>
      <c r="Q47" s="62">
        <f>SUM(B47:P47)</f>
        <v>2475.6832839999997</v>
      </c>
      <c r="R47" s="16"/>
    </row>
    <row r="48" spans="1:18" ht="15.75" thickBot="1">
      <c r="A48" s="61" t="s">
        <v>45</v>
      </c>
      <c r="B48" s="42"/>
      <c r="C48" s="42"/>
      <c r="D48" s="42"/>
      <c r="E48" s="42"/>
      <c r="F48" s="42"/>
      <c r="G48" s="42"/>
      <c r="H48" s="42"/>
      <c r="I48" s="42"/>
      <c r="J48" s="42"/>
      <c r="K48" s="42"/>
      <c r="L48" s="42">
        <v>42.87705</v>
      </c>
      <c r="M48" s="42">
        <f>128165700/1000000</f>
        <v>128.1657</v>
      </c>
      <c r="N48" s="42">
        <v>223.5</v>
      </c>
      <c r="O48" s="42">
        <v>214.42</v>
      </c>
      <c r="P48" s="42">
        <f>25+65+6+36.72</f>
        <v>132.72</v>
      </c>
      <c r="Q48" s="43">
        <f>SUM(B48:P48)</f>
        <v>741.6827499999999</v>
      </c>
      <c r="R48" s="16"/>
    </row>
    <row r="49" spans="1:23" s="46" customFormat="1" ht="13.5" thickBot="1">
      <c r="A49" s="59"/>
      <c r="B49" s="45"/>
      <c r="C49" s="45"/>
      <c r="D49" s="45"/>
      <c r="E49" s="45"/>
      <c r="F49" s="45"/>
      <c r="G49" s="45"/>
      <c r="H49" s="45"/>
      <c r="I49" s="45"/>
      <c r="J49" s="45"/>
      <c r="K49" s="45"/>
      <c r="L49" s="45"/>
      <c r="M49" s="45"/>
      <c r="N49" s="45"/>
      <c r="O49" s="45"/>
      <c r="P49" s="45"/>
      <c r="Q49" s="45"/>
      <c r="R49" s="25"/>
      <c r="S49"/>
      <c r="T49"/>
      <c r="U49"/>
      <c r="V49"/>
      <c r="W49"/>
    </row>
    <row r="50" spans="1:18" ht="13.5" thickBot="1">
      <c r="A50" s="63" t="s">
        <v>29</v>
      </c>
      <c r="B50" s="64">
        <f aca="true" t="shared" si="5" ref="B50:Q50">SUM(B45:B48)</f>
        <v>329.48339999999996</v>
      </c>
      <c r="C50" s="64">
        <f t="shared" si="5"/>
        <v>518.08656439</v>
      </c>
      <c r="D50" s="64">
        <f t="shared" si="5"/>
        <v>107.88534496</v>
      </c>
      <c r="E50" s="64">
        <f t="shared" si="5"/>
        <v>116.99487873000001</v>
      </c>
      <c r="F50" s="64">
        <f t="shared" si="5"/>
        <v>167.20320235999998</v>
      </c>
      <c r="G50" s="64">
        <f t="shared" si="5"/>
        <v>429.73539605999997</v>
      </c>
      <c r="H50" s="64">
        <f t="shared" si="5"/>
        <v>742.85374649</v>
      </c>
      <c r="I50" s="64">
        <f t="shared" si="5"/>
        <v>786.660244</v>
      </c>
      <c r="J50" s="64">
        <f t="shared" si="5"/>
        <v>623.5674272599999</v>
      </c>
      <c r="K50" s="64">
        <f t="shared" si="5"/>
        <v>667.9152598200001</v>
      </c>
      <c r="L50" s="64">
        <f t="shared" si="5"/>
        <v>695.5170740000001</v>
      </c>
      <c r="M50" s="64">
        <f t="shared" si="5"/>
        <v>1226.522308</v>
      </c>
      <c r="N50" s="64">
        <f t="shared" si="5"/>
        <v>1231.58213384</v>
      </c>
      <c r="O50" s="64">
        <f t="shared" si="5"/>
        <v>1721.9218276000001</v>
      </c>
      <c r="P50" s="64">
        <f t="shared" si="5"/>
        <v>960.98628133</v>
      </c>
      <c r="Q50" s="64">
        <f t="shared" si="5"/>
        <v>10326.91508884</v>
      </c>
      <c r="R50" s="25"/>
    </row>
    <row r="51" spans="2:17" ht="12.75">
      <c r="B51" s="65"/>
      <c r="C51" s="65"/>
      <c r="D51" s="65"/>
      <c r="E51" s="65"/>
      <c r="F51" s="65"/>
      <c r="G51" s="65"/>
      <c r="H51" s="65"/>
      <c r="I51" s="65"/>
      <c r="J51" s="65"/>
      <c r="K51" s="65"/>
      <c r="L51" s="65"/>
      <c r="M51" s="65"/>
      <c r="N51" s="65"/>
      <c r="O51" s="65"/>
      <c r="P51" s="65"/>
      <c r="Q51" s="65"/>
    </row>
    <row r="52" spans="1:8" ht="12.75">
      <c r="A52" s="66" t="s">
        <v>41</v>
      </c>
      <c r="C52" s="4"/>
      <c r="D52" s="4"/>
      <c r="F52" s="4"/>
      <c r="G52" s="4"/>
      <c r="H52" s="67"/>
    </row>
    <row r="53" spans="1:16" ht="15.75" customHeight="1">
      <c r="A53" s="66" t="s">
        <v>42</v>
      </c>
      <c r="K53" s="4"/>
      <c r="L53" s="4"/>
      <c r="M53" s="4"/>
      <c r="N53" s="4"/>
      <c r="O53" s="4"/>
      <c r="P53" s="4"/>
    </row>
    <row r="54" ht="15.75" customHeight="1">
      <c r="A54" s="66" t="s">
        <v>43</v>
      </c>
    </row>
    <row r="56" ht="14.25" customHeight="1"/>
    <row r="62" ht="21.75" customHeight="1"/>
    <row r="70" ht="18" customHeight="1"/>
  </sheetData>
  <sheetProtection/>
  <printOptions/>
  <pageMargins left="0.7086614173228347" right="0.7086614173228347" top="0.35433070866141736" bottom="0.35433070866141736" header="0.31496062992125984" footer="0.31496062992125984"/>
  <pageSetup fitToHeight="1"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30 September 2014</dc:title>
  <dc:subject>&amp;lt;p&amp;gt;2000-2014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dc:subject>
  <dc:creator>Alister Bignell</dc:creator>
  <cp:keywords/>
  <dc:description>&amp;lt;p&amp;gt;2000-2014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dc:description>
  <cp:lastModifiedBy>Alister Bignell</cp:lastModifiedBy>
  <cp:lastPrinted>2014-01-29T15:46:41Z</cp:lastPrinted>
  <dcterms:created xsi:type="dcterms:W3CDTF">2013-01-25T10:21:26Z</dcterms:created>
  <dcterms:modified xsi:type="dcterms:W3CDTF">2015-02-13T09:11:16Z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DownloadAsset.aspx?id=2147511673</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vt:lpwstr>
  </property>
  <property fmtid="{D5CDD505-2E9C-101B-9397-08002B2CF9AE}" pid="9" name="EktExpiryTy">
    <vt:i4>1</vt:i4>
  </property>
  <property fmtid="{D5CDD505-2E9C-101B-9397-08002B2CF9AE}" pid="10" name="EktDateCreat">
    <vt:filetime>2016-01-20T08:55:42Z</vt:filetime>
  </property>
  <property fmtid="{D5CDD505-2E9C-101B-9397-08002B2CF9AE}" pid="11" name="EktDateModifi">
    <vt:filetime>2016-01-20T09:03:46Z</vt:filetime>
  </property>
  <property fmtid="{D5CDD505-2E9C-101B-9397-08002B2CF9AE}" pid="12" name="EktTaxCatego">
    <vt:lpwstr> #eksep# \Website\Areas\Library\GAVI-documents\Funding\cr #eksep# </vt:lpwstr>
  </property>
  <property fmtid="{D5CDD505-2E9C-101B-9397-08002B2CF9AE}" pid="13" name="EktDisabledTaxCatego">
    <vt:lpwstr/>
  </property>
  <property fmtid="{D5CDD505-2E9C-101B-9397-08002B2CF9AE}" pid="14" name="EktCmsSi">
    <vt:i4>65024</vt:i4>
  </property>
  <property fmtid="{D5CDD505-2E9C-101B-9397-08002B2CF9AE}" pid="15" name="EktSearchab">
    <vt:i4>1</vt:i4>
  </property>
  <property fmtid="{D5CDD505-2E9C-101B-9397-08002B2CF9AE}" pid="16" name="EktEDescripti">
    <vt:lpwstr>Summary &amp;lt;p&amp;gt;2000-2014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vt:lpwstr>
  </property>
  <property fmtid="{D5CDD505-2E9C-101B-9397-08002B2CF9AE}" pid="17" name="EktPublicationDa">
    <vt:filetime>2014-09-29T22:00:00Z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