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8" windowWidth="21072" windowHeight="9480" firstSheet="1" activeTab="1"/>
  </bookViews>
  <sheets>
    <sheet name="ML reviewed 08.03.2012" sheetId="1" state="hidden" r:id="rId1"/>
    <sheet name="31 December 2012 USD" sheetId="2" r:id="rId2"/>
  </sheets>
  <definedNames>
    <definedName name="_xlnm.Print_Area" localSheetId="1">'31 December 2012 USD'!$A$1:$U$89</definedName>
  </definedNames>
  <calcPr calcMode="autoNoTable" fullCalcOnLoad="1"/>
</workbook>
</file>

<file path=xl/sharedStrings.xml><?xml version="1.0" encoding="utf-8"?>
<sst xmlns="http://schemas.openxmlformats.org/spreadsheetml/2006/main" count="168" uniqueCount="51">
  <si>
    <t>Grand Total</t>
  </si>
  <si>
    <t>Australia</t>
  </si>
  <si>
    <t>Direct Contribution</t>
  </si>
  <si>
    <t>IFFIm</t>
  </si>
  <si>
    <t>Brazil</t>
  </si>
  <si>
    <t>Canada</t>
  </si>
  <si>
    <t>AMC</t>
  </si>
  <si>
    <t>Denmark</t>
  </si>
  <si>
    <t>European Commission (EC)</t>
  </si>
  <si>
    <t>France</t>
  </si>
  <si>
    <t>Germany</t>
  </si>
  <si>
    <t>Ireland</t>
  </si>
  <si>
    <t>Italy</t>
  </si>
  <si>
    <t>Japan</t>
  </si>
  <si>
    <t>Luxembourg</t>
  </si>
  <si>
    <t>Netherlands</t>
  </si>
  <si>
    <t>Norway</t>
  </si>
  <si>
    <t>Republic of Korea</t>
  </si>
  <si>
    <t>Russia</t>
  </si>
  <si>
    <t>South Africa</t>
  </si>
  <si>
    <t>Spain</t>
  </si>
  <si>
    <t xml:space="preserve">Sweden </t>
  </si>
  <si>
    <t>United Kingdom</t>
  </si>
  <si>
    <t>Matching Fund</t>
  </si>
  <si>
    <t>United States of America</t>
  </si>
  <si>
    <t>Other Private Donors</t>
  </si>
  <si>
    <t>Bill &amp; Melinda Gates Foundation</t>
  </si>
  <si>
    <t>His Highness Sheikh Mohammed bin Zayed Al Nahyan</t>
  </si>
  <si>
    <t>"la Caixa" Foundation</t>
  </si>
  <si>
    <t>Absolute Return for Kids (ARK)</t>
  </si>
  <si>
    <t>Anglo American plc</t>
  </si>
  <si>
    <t>JP Morgan</t>
  </si>
  <si>
    <t>US$ millions</t>
  </si>
  <si>
    <t>2011-2015 unallocated Matching Fund</t>
  </si>
  <si>
    <t>GAVI Alliance:  Donor Contributions 2000-2031</t>
  </si>
  <si>
    <t>Contributions</t>
  </si>
  <si>
    <t>Pledges</t>
  </si>
  <si>
    <t xml:space="preserve">Note: All 2000-2011 contributions are recorded in US dollars at the actual exchange rates for the day of cash received.  All 2012-2031 pledges are expressed in US dollars at 10 June 2011 exchange rates.  </t>
  </si>
  <si>
    <t>2016-2031</t>
  </si>
  <si>
    <t>ML checked 03.08.2012</t>
  </si>
  <si>
    <t>Children's Investment Fund Foundation (CIFF)</t>
  </si>
  <si>
    <t>Comic Relief</t>
  </si>
  <si>
    <t>LDS Charities</t>
  </si>
  <si>
    <t>All 2000-2010 IFFIm contributions are recorded in US dollars at the actual exchange rates for the day of cash received.  All 2011-2031 IFFIm pledges by donors in US dollars and US dollar equivalent amounts of national currency pledges calculated using prevailing exchange rate at the time of signing of the grant agreement.  These contributions are hedged at the time the grant agreement is signed. These contributions have not been reduced by a notional 3% provision to allow for any potential reduction arising from the High Level Financing Condition of the IFFIm Finance Framework Agreement.</t>
  </si>
  <si>
    <t>2000-31      Grand Total</t>
  </si>
  <si>
    <t xml:space="preserve">Note: All 2000-2011 direct, Matching Fund, and AMC contributions are recorded in US dollars at the actual exchange rates for the day of cash received.  All 2013-2031 direct, Matching Fund, and AMC pledges are expressed in US dollars at 31 December 2012 exchange rates.  </t>
  </si>
  <si>
    <t>GAVI Alliance:  Donor contributions  and pledges 2000-2031</t>
  </si>
  <si>
    <t>OFID</t>
  </si>
  <si>
    <t xml:space="preserve"> </t>
  </si>
  <si>
    <t>Direct Contribution*</t>
  </si>
  <si>
    <t>* France's direct contribution pledge of USD 77.4 m is for the period 2013-2015 and its payment schedule hasn't been decided yet. For calculation purposes, the overall amount has been included in 2015, although the effective payments will be made over the period 2013-2015.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</si>
</sst>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0.0"/>
    <numFmt numFmtId="167" formatCode="_(* #,##0.00_);_(* \(#,##0.00\);_(* &quot;-&quot;??_);_(@_)"/>
    <numFmt numFmtId="168" formatCode="_(* #,##0.0_);_(* \(#,##0.0\);_(* &quot;-&quot;??_);_(@_)"/>
    <numFmt numFmtId="169" formatCode="[$-809]dd\ mmmm\ yyyy"/>
  </numFmts>
  <fonts count="44">
    <font>
      <sz val="11"/>
      <color theme="1"/>
      <name val="Calibri"/>
      <family val="2"/>
    </font>
    <font>
      <sz val="11"/>
      <color indexed="8"/>
      <name val="Calibri"/>
      <family val="2"/>
    </font>
    <font>
      <b/>
      <sz val="11"/>
      <color indexed="8"/>
      <name val="Calibri"/>
      <family val="2"/>
    </font>
    <font>
      <sz val="10"/>
      <name val="Arial"/>
      <family val="2"/>
    </font>
    <font>
      <b/>
      <sz val="18"/>
      <name val="Calibri"/>
      <family val="2"/>
    </font>
    <font>
      <sz val="11"/>
      <name val="Calibri"/>
      <family val="2"/>
    </font>
    <font>
      <sz val="18"/>
      <name val="Calibri"/>
      <family val="2"/>
    </font>
    <font>
      <b/>
      <sz val="8"/>
      <color indexed="8"/>
      <name val="Calibri"/>
      <family val="2"/>
    </font>
    <font>
      <sz val="9"/>
      <color indexed="55"/>
      <name val="Arial"/>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999999"/>
      <name val="Arial"/>
      <family val="2"/>
    </font>
    <font>
      <i/>
      <sz val="11"/>
      <color theme="1"/>
      <name val="Calibri"/>
      <family val="2"/>
    </font>
    <font>
      <b/>
      <sz val="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8B9BB"/>
        <bgColor indexed="64"/>
      </patternFill>
    </fill>
    <fill>
      <patternFill patternType="solid">
        <fgColor rgb="FF6B065A"/>
        <bgColor indexed="64"/>
      </patternFill>
    </fill>
    <fill>
      <patternFill patternType="solid">
        <fgColor rgb="FFB3071B"/>
        <bgColor indexed="64"/>
      </patternFill>
    </fill>
    <fill>
      <patternFill patternType="solid">
        <fgColor rgb="FF51A025"/>
        <bgColor indexed="64"/>
      </patternFill>
    </fill>
    <fill>
      <patternFill patternType="solid">
        <fgColor rgb="FF003B7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4" tint="-0.24993999302387238"/>
      </bottom>
    </border>
    <border>
      <left/>
      <right style="mediumDashDot"/>
      <top/>
      <bottom style="thin">
        <color theme="4" tint="-0.24993999302387238"/>
      </bottom>
    </border>
    <border>
      <left/>
      <right style="mediumDashDot"/>
      <top/>
      <bottom/>
    </border>
    <border>
      <left/>
      <right/>
      <top/>
      <bottom style="thin">
        <color theme="3"/>
      </bottom>
    </border>
    <border>
      <left/>
      <right style="mediumDashDotDo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6">
    <xf numFmtId="0" fontId="0" fillId="0" borderId="0" xfId="0" applyFont="1" applyAlignment="1">
      <alignment/>
    </xf>
    <xf numFmtId="0" fontId="0" fillId="33" borderId="0" xfId="0" applyFont="1" applyFill="1" applyBorder="1" applyAlignment="1">
      <alignment/>
    </xf>
    <xf numFmtId="0" fontId="0" fillId="34" borderId="0" xfId="0" applyFont="1" applyFill="1" applyBorder="1" applyAlignment="1">
      <alignment wrapText="1"/>
    </xf>
    <xf numFmtId="0" fontId="0" fillId="35" borderId="0" xfId="0" applyFont="1" applyFill="1" applyBorder="1" applyAlignment="1">
      <alignment/>
    </xf>
    <xf numFmtId="0" fontId="0" fillId="36" borderId="0" xfId="0" applyFont="1" applyFill="1" applyBorder="1" applyAlignment="1">
      <alignment/>
    </xf>
    <xf numFmtId="0" fontId="0" fillId="37" borderId="0" xfId="0" applyFont="1" applyFill="1" applyBorder="1" applyAlignment="1">
      <alignment/>
    </xf>
    <xf numFmtId="0" fontId="0" fillId="0" borderId="0" xfId="0" applyFont="1" applyFill="1" applyBorder="1" applyAlignment="1">
      <alignment/>
    </xf>
    <xf numFmtId="0" fontId="4" fillId="0" borderId="0" xfId="56" applyFont="1" applyFill="1" applyBorder="1" applyAlignment="1">
      <alignment horizontal="left"/>
      <protection/>
    </xf>
    <xf numFmtId="0" fontId="5" fillId="0" borderId="0" xfId="0" applyFont="1" applyFill="1" applyBorder="1" applyAlignment="1">
      <alignment wrapText="1"/>
    </xf>
    <xf numFmtId="0" fontId="6" fillId="0" borderId="0" xfId="56" applyFont="1" applyFill="1" applyBorder="1" applyAlignment="1">
      <alignment horizontal="left"/>
      <protection/>
    </xf>
    <xf numFmtId="0" fontId="0" fillId="0" borderId="0" xfId="0" applyFont="1" applyFill="1" applyBorder="1" applyAlignment="1">
      <alignment horizontal="left" indent="1"/>
    </xf>
    <xf numFmtId="164" fontId="39" fillId="0" borderId="0" xfId="0" applyNumberFormat="1" applyFont="1" applyFill="1" applyBorder="1" applyAlignment="1">
      <alignment horizontal="right"/>
    </xf>
    <xf numFmtId="165" fontId="0" fillId="0" borderId="0" xfId="0" applyNumberFormat="1" applyFont="1" applyFill="1" applyBorder="1" applyAlignment="1">
      <alignment horizontal="left"/>
    </xf>
    <xf numFmtId="164" fontId="39" fillId="0" borderId="10" xfId="0" applyNumberFormat="1" applyFont="1" applyFill="1" applyBorder="1" applyAlignment="1">
      <alignment horizontal="left"/>
    </xf>
    <xf numFmtId="164" fontId="39" fillId="8" borderId="0" xfId="0" applyNumberFormat="1" applyFont="1" applyFill="1" applyBorder="1" applyAlignment="1">
      <alignment horizontal="left"/>
    </xf>
    <xf numFmtId="164" fontId="39" fillId="10" borderId="10" xfId="0" applyNumberFormat="1" applyFont="1" applyFill="1" applyBorder="1" applyAlignment="1">
      <alignment horizontal="right"/>
    </xf>
    <xf numFmtId="164" fontId="0" fillId="10" borderId="0" xfId="0" applyNumberFormat="1" applyFont="1" applyFill="1" applyBorder="1" applyAlignment="1">
      <alignment/>
    </xf>
    <xf numFmtId="164" fontId="39" fillId="4" borderId="10" xfId="0" applyNumberFormat="1" applyFont="1" applyFill="1" applyBorder="1" applyAlignment="1">
      <alignment horizontal="right"/>
    </xf>
    <xf numFmtId="164" fontId="39" fillId="10" borderId="11" xfId="0" applyNumberFormat="1" applyFont="1" applyFill="1" applyBorder="1" applyAlignment="1">
      <alignment horizontal="right"/>
    </xf>
    <xf numFmtId="164" fontId="0" fillId="10" borderId="12" xfId="0" applyNumberFormat="1" applyFont="1" applyFill="1" applyBorder="1" applyAlignment="1">
      <alignment/>
    </xf>
    <xf numFmtId="0" fontId="41" fillId="0" borderId="0" xfId="0" applyFont="1" applyAlignment="1">
      <alignment vertical="center"/>
    </xf>
    <xf numFmtId="2" fontId="39" fillId="10" borderId="10" xfId="0" applyNumberFormat="1" applyFont="1" applyFill="1" applyBorder="1" applyAlignment="1">
      <alignment horizontal="right"/>
    </xf>
    <xf numFmtId="2" fontId="0" fillId="10" borderId="0" xfId="0" applyNumberFormat="1" applyFont="1" applyFill="1" applyBorder="1" applyAlignment="1">
      <alignment/>
    </xf>
    <xf numFmtId="0" fontId="0" fillId="8" borderId="0" xfId="0" applyFont="1" applyFill="1" applyBorder="1" applyAlignment="1">
      <alignment horizontal="center"/>
    </xf>
    <xf numFmtId="0" fontId="39" fillId="8" borderId="0" xfId="0" applyFont="1" applyFill="1" applyBorder="1" applyAlignment="1">
      <alignment horizontal="center"/>
    </xf>
    <xf numFmtId="0" fontId="39" fillId="8" borderId="0" xfId="0" applyFont="1" applyFill="1" applyBorder="1" applyAlignment="1">
      <alignment horizontal="right"/>
    </xf>
    <xf numFmtId="0" fontId="39" fillId="8" borderId="12" xfId="0" applyFont="1" applyFill="1" applyBorder="1" applyAlignment="1">
      <alignment horizontal="right"/>
    </xf>
    <xf numFmtId="0" fontId="0" fillId="8" borderId="0" xfId="0" applyFont="1" applyFill="1" applyBorder="1" applyAlignment="1">
      <alignment horizontal="right"/>
    </xf>
    <xf numFmtId="166" fontId="39" fillId="8" borderId="13" xfId="0" applyNumberFormat="1" applyFont="1" applyFill="1" applyBorder="1" applyAlignment="1">
      <alignment horizontal="right"/>
    </xf>
    <xf numFmtId="166" fontId="0" fillId="8" borderId="0" xfId="0" applyNumberFormat="1" applyFont="1" applyFill="1" applyBorder="1" applyAlignment="1">
      <alignment horizontal="right"/>
    </xf>
    <xf numFmtId="166" fontId="39" fillId="8" borderId="0" xfId="0" applyNumberFormat="1" applyFont="1" applyFill="1" applyBorder="1" applyAlignment="1">
      <alignment horizontal="right"/>
    </xf>
    <xf numFmtId="166" fontId="39" fillId="0" borderId="0" xfId="0" applyNumberFormat="1" applyFont="1" applyFill="1" applyBorder="1" applyAlignment="1">
      <alignment horizontal="right"/>
    </xf>
    <xf numFmtId="0" fontId="0" fillId="3" borderId="0" xfId="0" applyFont="1" applyFill="1" applyBorder="1" applyAlignment="1">
      <alignment/>
    </xf>
    <xf numFmtId="164" fontId="39" fillId="3" borderId="10" xfId="0" applyNumberFormat="1" applyFont="1" applyFill="1" applyBorder="1" applyAlignment="1">
      <alignment horizontal="right"/>
    </xf>
    <xf numFmtId="164" fontId="0" fillId="3" borderId="0" xfId="0" applyNumberFormat="1" applyFont="1" applyFill="1" applyBorder="1" applyAlignment="1">
      <alignment/>
    </xf>
    <xf numFmtId="164" fontId="39" fillId="3" borderId="11" xfId="0" applyNumberFormat="1" applyFont="1" applyFill="1" applyBorder="1" applyAlignment="1">
      <alignment horizontal="right"/>
    </xf>
    <xf numFmtId="164" fontId="0" fillId="3" borderId="12" xfId="0" applyNumberFormat="1" applyFont="1" applyFill="1" applyBorder="1" applyAlignment="1">
      <alignment/>
    </xf>
    <xf numFmtId="164" fontId="39" fillId="3" borderId="10" xfId="0" applyNumberFormat="1" applyFont="1" applyFill="1" applyBorder="1" applyAlignment="1">
      <alignment horizontal="left"/>
    </xf>
    <xf numFmtId="166" fontId="39" fillId="3" borderId="13" xfId="0" applyNumberFormat="1" applyFont="1" applyFill="1" applyBorder="1" applyAlignment="1">
      <alignment horizontal="right"/>
    </xf>
    <xf numFmtId="164" fontId="39" fillId="3" borderId="0" xfId="0" applyNumberFormat="1" applyFont="1" applyFill="1" applyBorder="1" applyAlignment="1">
      <alignment horizontal="right"/>
    </xf>
    <xf numFmtId="0" fontId="0" fillId="3" borderId="0" xfId="0" applyFont="1" applyFill="1" applyBorder="1" applyAlignment="1">
      <alignment horizontal="left" indent="1"/>
    </xf>
    <xf numFmtId="166" fontId="0" fillId="3" borderId="0" xfId="0" applyNumberFormat="1" applyFont="1" applyFill="1" applyBorder="1" applyAlignment="1">
      <alignment horizontal="right"/>
    </xf>
    <xf numFmtId="0" fontId="0" fillId="3" borderId="0" xfId="0" applyFill="1" applyAlignment="1">
      <alignment/>
    </xf>
    <xf numFmtId="2" fontId="39" fillId="3" borderId="10" xfId="0" applyNumberFormat="1" applyFont="1" applyFill="1" applyBorder="1" applyAlignment="1">
      <alignment horizontal="right"/>
    </xf>
    <xf numFmtId="2" fontId="0" fillId="3" borderId="0" xfId="0" applyNumberFormat="1" applyFont="1" applyFill="1" applyBorder="1" applyAlignment="1">
      <alignment/>
    </xf>
    <xf numFmtId="168" fontId="0" fillId="10" borderId="0" xfId="0" applyNumberFormat="1" applyFont="1" applyFill="1" applyBorder="1" applyAlignment="1">
      <alignment/>
    </xf>
    <xf numFmtId="164" fontId="0" fillId="0" borderId="0" xfId="0" applyNumberFormat="1" applyFont="1" applyFill="1" applyBorder="1" applyAlignment="1">
      <alignment/>
    </xf>
    <xf numFmtId="164" fontId="6" fillId="0" borderId="0" xfId="56" applyNumberFormat="1" applyFont="1" applyFill="1" applyBorder="1" applyAlignment="1">
      <alignment horizontal="left"/>
      <protection/>
    </xf>
    <xf numFmtId="164" fontId="0" fillId="4" borderId="0" xfId="0" applyNumberFormat="1" applyFont="1" applyFill="1" applyBorder="1" applyAlignment="1">
      <alignment horizontal="right"/>
    </xf>
    <xf numFmtId="164" fontId="0" fillId="10" borderId="12" xfId="0" applyNumberFormat="1" applyFont="1" applyFill="1" applyBorder="1" applyAlignment="1">
      <alignment horizontal="right"/>
    </xf>
    <xf numFmtId="10" fontId="0" fillId="0" borderId="0" xfId="59" applyNumberFormat="1" applyFont="1" applyAlignment="1">
      <alignment/>
    </xf>
    <xf numFmtId="2" fontId="0" fillId="0" borderId="0" xfId="0" applyNumberFormat="1" applyAlignment="1">
      <alignment/>
    </xf>
    <xf numFmtId="164" fontId="0" fillId="38" borderId="0" xfId="0" applyNumberFormat="1" applyFont="1" applyFill="1" applyBorder="1" applyAlignment="1">
      <alignment horizontal="right"/>
    </xf>
    <xf numFmtId="164" fontId="42" fillId="38" borderId="0" xfId="0" applyNumberFormat="1" applyFont="1" applyFill="1" applyBorder="1" applyAlignment="1">
      <alignment horizontal="right"/>
    </xf>
    <xf numFmtId="0" fontId="39" fillId="10" borderId="0" xfId="0" applyFont="1" applyFill="1" applyBorder="1" applyAlignment="1">
      <alignment horizontal="center"/>
    </xf>
    <xf numFmtId="0" fontId="39" fillId="10" borderId="0" xfId="0" applyFont="1" applyFill="1" applyBorder="1" applyAlignment="1">
      <alignment horizontal="center"/>
    </xf>
    <xf numFmtId="0" fontId="39" fillId="10" borderId="14" xfId="0" applyFont="1" applyFill="1" applyBorder="1" applyAlignment="1">
      <alignment horizontal="center"/>
    </xf>
    <xf numFmtId="0" fontId="39" fillId="4" borderId="0" xfId="0" applyFont="1" applyFill="1" applyBorder="1" applyAlignment="1">
      <alignment horizontal="center"/>
    </xf>
    <xf numFmtId="0" fontId="39" fillId="4" borderId="0" xfId="0" applyFont="1" applyFill="1" applyAlignment="1">
      <alignment horizontal="center"/>
    </xf>
    <xf numFmtId="0" fontId="43" fillId="8" borderId="0" xfId="0" applyFont="1" applyFill="1" applyBorder="1" applyAlignment="1">
      <alignment horizontal="center" wrapText="1"/>
    </xf>
    <xf numFmtId="2" fontId="39" fillId="8" borderId="0" xfId="0" applyNumberFormat="1" applyFont="1" applyFill="1" applyBorder="1" applyAlignment="1">
      <alignment horizontal="center" wrapText="1"/>
    </xf>
    <xf numFmtId="2" fontId="0" fillId="0" borderId="0" xfId="0" applyNumberFormat="1" applyAlignment="1">
      <alignment horizontal="center" wrapText="1"/>
    </xf>
    <xf numFmtId="0" fontId="0" fillId="0" borderId="12" xfId="0" applyBorder="1" applyAlignment="1">
      <alignment/>
    </xf>
    <xf numFmtId="0" fontId="0" fillId="0" borderId="0" xfId="0" applyAlignment="1">
      <alignment horizontal="center"/>
    </xf>
    <xf numFmtId="0" fontId="41" fillId="0" borderId="0" xfId="0" applyFont="1" applyAlignment="1">
      <alignment vertical="center"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8" xfId="56"/>
    <cellStyle name="Note" xfId="57"/>
    <cellStyle name="Output" xfId="58"/>
    <cellStyle name="Percent" xfId="59"/>
    <cellStyle name="Title" xfId="60"/>
    <cellStyle name="Total" xfId="61"/>
    <cellStyle name="Warning Text" xfId="62"/>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79"/>
  <sheetViews>
    <sheetView zoomScale="90" zoomScaleNormal="9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53.00390625" style="0" customWidth="1"/>
    <col min="18" max="18" width="10.8515625" style="0" customWidth="1"/>
    <col min="19" max="34" width="9.140625" style="0" hidden="1" customWidth="1"/>
    <col min="35" max="35" width="11.57421875" style="0" customWidth="1"/>
    <col min="36" max="36" width="14.140625" style="0" customWidth="1"/>
  </cols>
  <sheetData>
    <row r="1" spans="1:36" ht="15">
      <c r="A1" s="1"/>
      <c r="B1" s="1"/>
      <c r="C1" s="1"/>
      <c r="D1" s="1"/>
      <c r="E1" s="1"/>
      <c r="F1" s="2"/>
      <c r="G1" s="2"/>
      <c r="H1" s="3"/>
      <c r="I1" s="4"/>
      <c r="J1" s="4"/>
      <c r="K1" s="5"/>
      <c r="L1" s="5"/>
      <c r="M1" s="6"/>
      <c r="N1" s="6"/>
      <c r="O1" s="6"/>
      <c r="P1" s="6"/>
      <c r="Q1" s="6"/>
      <c r="R1" s="6"/>
      <c r="S1" s="6"/>
      <c r="T1" s="6"/>
      <c r="U1" s="6"/>
      <c r="V1" s="6"/>
      <c r="W1" s="6"/>
      <c r="X1" s="6"/>
      <c r="Y1" s="6"/>
      <c r="Z1" s="6"/>
      <c r="AA1" s="6"/>
      <c r="AB1" s="6"/>
      <c r="AC1" s="6"/>
      <c r="AD1" s="6"/>
      <c r="AE1" s="6"/>
      <c r="AF1" s="6"/>
      <c r="AG1" s="6"/>
      <c r="AH1" s="6"/>
      <c r="AI1" s="6"/>
      <c r="AJ1" s="6"/>
    </row>
    <row r="2" spans="1:36" ht="23.25">
      <c r="A2" s="7" t="s">
        <v>34</v>
      </c>
      <c r="B2" s="8"/>
      <c r="C2" s="8"/>
      <c r="D2" s="8"/>
      <c r="E2" s="9"/>
      <c r="F2" s="9"/>
      <c r="G2" s="9"/>
      <c r="H2" s="9"/>
      <c r="I2" s="9"/>
      <c r="J2" s="9"/>
      <c r="K2" s="9"/>
      <c r="L2" s="9"/>
      <c r="M2" s="6"/>
      <c r="N2" s="6"/>
      <c r="O2" s="6"/>
      <c r="P2" s="6"/>
      <c r="Q2" s="6"/>
      <c r="R2" s="6"/>
      <c r="S2" s="6"/>
      <c r="T2" s="6"/>
      <c r="U2" s="6"/>
      <c r="V2" s="6"/>
      <c r="W2" s="6"/>
      <c r="X2" s="6"/>
      <c r="Y2" s="6"/>
      <c r="Z2" s="6"/>
      <c r="AA2" s="6"/>
      <c r="AB2" s="6"/>
      <c r="AC2" s="6"/>
      <c r="AD2" s="6"/>
      <c r="AE2" s="6"/>
      <c r="AF2" s="6"/>
      <c r="AG2" s="6"/>
      <c r="AH2" s="6"/>
      <c r="AI2" s="6"/>
      <c r="AJ2" s="6"/>
    </row>
    <row r="3" spans="1:36" ht="15">
      <c r="A3" s="12">
        <v>40908</v>
      </c>
      <c r="B3" s="6"/>
      <c r="C3" s="6"/>
      <c r="D3" s="6"/>
      <c r="E3" s="6"/>
      <c r="F3" s="6"/>
      <c r="G3" s="6"/>
      <c r="H3" s="6"/>
      <c r="I3" s="32" t="s">
        <v>39</v>
      </c>
      <c r="J3" s="6"/>
      <c r="K3" s="6"/>
      <c r="L3" s="6"/>
      <c r="M3" s="6"/>
      <c r="N3" s="6"/>
      <c r="O3" s="6"/>
      <c r="P3" s="6"/>
      <c r="Q3" s="6"/>
      <c r="R3" s="6"/>
      <c r="S3" s="6"/>
      <c r="T3" s="6"/>
      <c r="U3" s="6"/>
      <c r="V3" s="6"/>
      <c r="W3" s="6"/>
      <c r="X3" s="6"/>
      <c r="Y3" s="6"/>
      <c r="Z3" s="6"/>
      <c r="AA3" s="6"/>
      <c r="AB3" s="6"/>
      <c r="AC3" s="6"/>
      <c r="AD3" s="6"/>
      <c r="AE3" s="6"/>
      <c r="AF3" s="6"/>
      <c r="AG3" s="6"/>
      <c r="AH3" s="6"/>
      <c r="AI3" s="6"/>
      <c r="AJ3" s="6"/>
    </row>
    <row r="4" spans="1:36" ht="15">
      <c r="A4" s="6" t="s">
        <v>32</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5" customHeight="1">
      <c r="A5" s="6"/>
      <c r="B5" s="54" t="s">
        <v>35</v>
      </c>
      <c r="C5" s="55"/>
      <c r="D5" s="55"/>
      <c r="E5" s="55"/>
      <c r="F5" s="55"/>
      <c r="G5" s="55"/>
      <c r="H5" s="55"/>
      <c r="I5" s="55"/>
      <c r="J5" s="55"/>
      <c r="K5" s="55"/>
      <c r="L5" s="55"/>
      <c r="M5" s="56"/>
      <c r="N5" s="57" t="s">
        <v>36</v>
      </c>
      <c r="O5" s="58"/>
      <c r="P5" s="58"/>
      <c r="Q5" s="58"/>
      <c r="R5" s="58"/>
      <c r="S5" s="58"/>
      <c r="T5" s="58"/>
      <c r="U5" s="58"/>
      <c r="V5" s="58"/>
      <c r="W5" s="58"/>
      <c r="X5" s="58"/>
      <c r="Y5" s="58"/>
      <c r="Z5" s="58"/>
      <c r="AA5" s="58"/>
      <c r="AB5" s="58"/>
      <c r="AC5" s="58"/>
      <c r="AD5" s="58"/>
      <c r="AE5" s="58"/>
      <c r="AF5" s="58"/>
      <c r="AG5" s="58"/>
      <c r="AH5" s="58"/>
      <c r="AI5" s="58"/>
      <c r="AJ5" s="6"/>
    </row>
    <row r="6" spans="1:36" ht="15" customHeight="1">
      <c r="A6" s="23"/>
      <c r="B6" s="23"/>
      <c r="C6" s="23"/>
      <c r="D6" s="23"/>
      <c r="E6" s="23"/>
      <c r="F6" s="23"/>
      <c r="G6" s="23"/>
      <c r="H6" s="23"/>
      <c r="I6" s="23"/>
      <c r="J6" s="23"/>
      <c r="K6" s="23"/>
      <c r="L6" s="23"/>
      <c r="M6" s="26"/>
      <c r="N6" s="23"/>
      <c r="O6" s="23"/>
      <c r="P6" s="23"/>
      <c r="Q6" s="23"/>
      <c r="R6" s="23"/>
      <c r="S6" s="23"/>
      <c r="T6" s="23"/>
      <c r="U6" s="23"/>
      <c r="V6" s="23"/>
      <c r="W6" s="23"/>
      <c r="X6" s="23"/>
      <c r="Y6" s="23"/>
      <c r="Z6" s="23"/>
      <c r="AA6" s="23"/>
      <c r="AB6" s="23"/>
      <c r="AC6" s="23"/>
      <c r="AD6" s="23"/>
      <c r="AE6" s="23"/>
      <c r="AF6" s="23"/>
      <c r="AG6" s="23"/>
      <c r="AH6" s="23"/>
      <c r="AI6" s="59" t="s">
        <v>33</v>
      </c>
      <c r="AJ6" s="23"/>
    </row>
    <row r="7" spans="1:36" ht="23.25" customHeight="1">
      <c r="A7" s="25"/>
      <c r="B7" s="25">
        <v>2000</v>
      </c>
      <c r="C7" s="25">
        <v>2001</v>
      </c>
      <c r="D7" s="25">
        <v>2002</v>
      </c>
      <c r="E7" s="25">
        <v>2003</v>
      </c>
      <c r="F7" s="25">
        <v>2004</v>
      </c>
      <c r="G7" s="25">
        <v>2005</v>
      </c>
      <c r="H7" s="25">
        <v>2006</v>
      </c>
      <c r="I7" s="25">
        <v>2007</v>
      </c>
      <c r="J7" s="25">
        <v>2008</v>
      </c>
      <c r="K7" s="25">
        <v>2009</v>
      </c>
      <c r="L7" s="25">
        <v>2010</v>
      </c>
      <c r="M7" s="26">
        <v>2011</v>
      </c>
      <c r="N7" s="25">
        <v>2012</v>
      </c>
      <c r="O7" s="25">
        <v>2013</v>
      </c>
      <c r="P7" s="25">
        <v>2014</v>
      </c>
      <c r="Q7" s="25">
        <v>2015</v>
      </c>
      <c r="R7" s="25" t="s">
        <v>38</v>
      </c>
      <c r="S7" s="25">
        <v>2016</v>
      </c>
      <c r="T7" s="25">
        <v>2017</v>
      </c>
      <c r="U7" s="25">
        <v>2018</v>
      </c>
      <c r="V7" s="25">
        <v>2019</v>
      </c>
      <c r="W7" s="25">
        <v>2020</v>
      </c>
      <c r="X7" s="25">
        <v>2021</v>
      </c>
      <c r="Y7" s="25">
        <v>2022</v>
      </c>
      <c r="Z7" s="25">
        <v>2023</v>
      </c>
      <c r="AA7" s="25">
        <v>2024</v>
      </c>
      <c r="AB7" s="25">
        <v>2025</v>
      </c>
      <c r="AC7" s="25">
        <v>2026</v>
      </c>
      <c r="AD7" s="25">
        <v>2027</v>
      </c>
      <c r="AE7" s="25">
        <v>2028</v>
      </c>
      <c r="AF7" s="27">
        <v>2029</v>
      </c>
      <c r="AG7" s="25">
        <v>2030</v>
      </c>
      <c r="AH7" s="25">
        <v>2031</v>
      </c>
      <c r="AI7" s="59"/>
      <c r="AJ7" s="24" t="s">
        <v>0</v>
      </c>
    </row>
    <row r="8" spans="1:36" s="39" customFormat="1" ht="15">
      <c r="A8" s="37" t="s">
        <v>29</v>
      </c>
      <c r="B8" s="33"/>
      <c r="C8" s="33"/>
      <c r="D8" s="33"/>
      <c r="E8" s="33"/>
      <c r="F8" s="33"/>
      <c r="G8" s="33"/>
      <c r="H8" s="33"/>
      <c r="I8" s="33"/>
      <c r="J8" s="33"/>
      <c r="K8" s="33"/>
      <c r="L8" s="33"/>
      <c r="M8" s="35"/>
      <c r="N8" s="33">
        <f>SUM(N9)</f>
        <v>1.63998</v>
      </c>
      <c r="O8" s="33">
        <f>SUM(O9)</f>
        <v>1.63998</v>
      </c>
      <c r="P8" s="33"/>
      <c r="Q8" s="33"/>
      <c r="R8" s="33"/>
      <c r="S8" s="33"/>
      <c r="T8" s="33"/>
      <c r="U8" s="33"/>
      <c r="V8" s="33"/>
      <c r="W8" s="33"/>
      <c r="X8" s="33"/>
      <c r="Y8" s="33"/>
      <c r="Z8" s="33"/>
      <c r="AA8" s="33"/>
      <c r="AB8" s="33"/>
      <c r="AC8" s="33"/>
      <c r="AD8" s="33"/>
      <c r="AE8" s="33"/>
      <c r="AF8" s="33"/>
      <c r="AG8" s="33"/>
      <c r="AH8" s="33"/>
      <c r="AI8" s="33"/>
      <c r="AJ8" s="38">
        <f>SUM(B8:AI8)-R8</f>
        <v>3.27996</v>
      </c>
    </row>
    <row r="9" spans="1:36" s="42" customFormat="1" ht="15">
      <c r="A9" s="40" t="s">
        <v>23</v>
      </c>
      <c r="B9" s="34"/>
      <c r="C9" s="34"/>
      <c r="D9" s="34"/>
      <c r="E9" s="34"/>
      <c r="F9" s="34"/>
      <c r="G9" s="34"/>
      <c r="H9" s="34"/>
      <c r="I9" s="34"/>
      <c r="J9" s="34"/>
      <c r="K9" s="34"/>
      <c r="L9" s="34"/>
      <c r="M9" s="36"/>
      <c r="N9" s="34">
        <v>1.63998</v>
      </c>
      <c r="O9" s="34">
        <v>1.63998</v>
      </c>
      <c r="P9" s="34"/>
      <c r="Q9" s="34"/>
      <c r="R9" s="34"/>
      <c r="S9" s="34"/>
      <c r="T9" s="34"/>
      <c r="U9" s="34"/>
      <c r="V9" s="34"/>
      <c r="W9" s="34"/>
      <c r="X9" s="34"/>
      <c r="Y9" s="34"/>
      <c r="Z9" s="34"/>
      <c r="AA9" s="34"/>
      <c r="AB9" s="34"/>
      <c r="AC9" s="34"/>
      <c r="AD9" s="34"/>
      <c r="AE9" s="34"/>
      <c r="AF9" s="34"/>
      <c r="AG9" s="34"/>
      <c r="AH9" s="34"/>
      <c r="AI9" s="34"/>
      <c r="AJ9" s="41">
        <f aca="true" t="shared" si="0" ref="AJ9:AJ72">SUM(B9:AI9)-R9</f>
        <v>3.27996</v>
      </c>
    </row>
    <row r="10" spans="1:36" s="39" customFormat="1" ht="15">
      <c r="A10" s="37" t="s">
        <v>30</v>
      </c>
      <c r="B10" s="33"/>
      <c r="C10" s="33"/>
      <c r="D10" s="33"/>
      <c r="E10" s="33"/>
      <c r="F10" s="33"/>
      <c r="G10" s="33"/>
      <c r="H10" s="33"/>
      <c r="I10" s="33"/>
      <c r="J10" s="33"/>
      <c r="K10" s="33"/>
      <c r="L10" s="33"/>
      <c r="M10" s="35">
        <f>SUM(M11)</f>
        <v>1</v>
      </c>
      <c r="N10" s="33">
        <f>SUM(N11)</f>
        <v>1</v>
      </c>
      <c r="O10" s="33">
        <f>SUM(O11)</f>
        <v>1</v>
      </c>
      <c r="P10" s="33"/>
      <c r="Q10" s="33"/>
      <c r="R10" s="33"/>
      <c r="S10" s="33"/>
      <c r="T10" s="33"/>
      <c r="U10" s="33"/>
      <c r="V10" s="33"/>
      <c r="W10" s="33"/>
      <c r="X10" s="33"/>
      <c r="Y10" s="33"/>
      <c r="Z10" s="33"/>
      <c r="AA10" s="33"/>
      <c r="AB10" s="33"/>
      <c r="AC10" s="33"/>
      <c r="AD10" s="33"/>
      <c r="AE10" s="33"/>
      <c r="AF10" s="33"/>
      <c r="AG10" s="33"/>
      <c r="AH10" s="33"/>
      <c r="AI10" s="33"/>
      <c r="AJ10" s="38">
        <f t="shared" si="0"/>
        <v>3</v>
      </c>
    </row>
    <row r="11" spans="1:36" s="42" customFormat="1" ht="15">
      <c r="A11" s="40" t="s">
        <v>23</v>
      </c>
      <c r="B11" s="34"/>
      <c r="C11" s="34"/>
      <c r="D11" s="34"/>
      <c r="E11" s="34"/>
      <c r="F11" s="34"/>
      <c r="G11" s="34"/>
      <c r="H11" s="34"/>
      <c r="I11" s="34"/>
      <c r="J11" s="34"/>
      <c r="K11" s="34"/>
      <c r="L11" s="34"/>
      <c r="M11" s="36">
        <v>1</v>
      </c>
      <c r="N11" s="34">
        <v>1</v>
      </c>
      <c r="O11" s="34">
        <v>1</v>
      </c>
      <c r="P11" s="34"/>
      <c r="Q11" s="34"/>
      <c r="R11" s="34"/>
      <c r="S11" s="34"/>
      <c r="T11" s="34"/>
      <c r="U11" s="34"/>
      <c r="V11" s="34"/>
      <c r="W11" s="34"/>
      <c r="X11" s="34"/>
      <c r="Y11" s="34"/>
      <c r="Z11" s="34"/>
      <c r="AA11" s="34"/>
      <c r="AB11" s="34"/>
      <c r="AC11" s="34"/>
      <c r="AD11" s="34"/>
      <c r="AE11" s="34"/>
      <c r="AF11" s="34"/>
      <c r="AG11" s="34"/>
      <c r="AH11" s="34"/>
      <c r="AI11" s="34"/>
      <c r="AJ11" s="41">
        <f t="shared" si="0"/>
        <v>3</v>
      </c>
    </row>
    <row r="12" spans="1:36" s="39" customFormat="1" ht="15">
      <c r="A12" s="37" t="s">
        <v>1</v>
      </c>
      <c r="B12" s="33"/>
      <c r="C12" s="33"/>
      <c r="D12" s="33"/>
      <c r="E12" s="33"/>
      <c r="F12" s="33"/>
      <c r="G12" s="33"/>
      <c r="H12" s="33">
        <f>SUM(H13:H14)</f>
        <v>5</v>
      </c>
      <c r="I12" s="33">
        <f aca="true" t="shared" si="1" ref="I12:AG12">SUM(I13:I14)</f>
        <v>5</v>
      </c>
      <c r="J12" s="33">
        <f t="shared" si="1"/>
        <v>5</v>
      </c>
      <c r="K12" s="33">
        <f t="shared" si="1"/>
        <v>5</v>
      </c>
      <c r="L12" s="33">
        <f t="shared" si="1"/>
        <v>8.6</v>
      </c>
      <c r="M12" s="35">
        <f t="shared" si="1"/>
        <v>51.9308989</v>
      </c>
      <c r="N12" s="33">
        <f t="shared" si="1"/>
        <v>84.70408149999999</v>
      </c>
      <c r="O12" s="33">
        <f t="shared" si="1"/>
        <v>90.00803149999999</v>
      </c>
      <c r="P12" s="33">
        <f t="shared" si="1"/>
        <v>5.144831499999999</v>
      </c>
      <c r="Q12" s="33">
        <f t="shared" si="1"/>
        <v>14.920011349999998</v>
      </c>
      <c r="R12" s="33">
        <f>SUM(S12:AH12)</f>
        <v>223.80017025000004</v>
      </c>
      <c r="S12" s="33">
        <f t="shared" si="1"/>
        <v>14.920011349999998</v>
      </c>
      <c r="T12" s="33">
        <f t="shared" si="1"/>
        <v>14.920011349999998</v>
      </c>
      <c r="U12" s="33">
        <f t="shared" si="1"/>
        <v>14.920011349999998</v>
      </c>
      <c r="V12" s="33">
        <f t="shared" si="1"/>
        <v>14.920011349999998</v>
      </c>
      <c r="W12" s="33">
        <f t="shared" si="1"/>
        <v>14.920011349999998</v>
      </c>
      <c r="X12" s="33">
        <f t="shared" si="1"/>
        <v>14.920011349999998</v>
      </c>
      <c r="Y12" s="33">
        <f t="shared" si="1"/>
        <v>14.920011349999998</v>
      </c>
      <c r="Z12" s="33">
        <f t="shared" si="1"/>
        <v>14.920011349999998</v>
      </c>
      <c r="AA12" s="33">
        <f t="shared" si="1"/>
        <v>14.920011349999998</v>
      </c>
      <c r="AB12" s="33">
        <f t="shared" si="1"/>
        <v>14.920011349999998</v>
      </c>
      <c r="AC12" s="33">
        <f t="shared" si="1"/>
        <v>14.920011349999998</v>
      </c>
      <c r="AD12" s="33">
        <f t="shared" si="1"/>
        <v>14.920011349999998</v>
      </c>
      <c r="AE12" s="33">
        <f t="shared" si="1"/>
        <v>14.920011349999998</v>
      </c>
      <c r="AF12" s="33">
        <f t="shared" si="1"/>
        <v>14.920011349999998</v>
      </c>
      <c r="AG12" s="33">
        <f t="shared" si="1"/>
        <v>14.920011349999998</v>
      </c>
      <c r="AH12" s="33"/>
      <c r="AI12" s="33"/>
      <c r="AJ12" s="38">
        <f t="shared" si="0"/>
        <v>499.10802499999966</v>
      </c>
    </row>
    <row r="13" spans="1:36" s="42" customFormat="1" ht="15">
      <c r="A13" s="40" t="s">
        <v>2</v>
      </c>
      <c r="B13" s="34"/>
      <c r="C13" s="34"/>
      <c r="D13" s="34"/>
      <c r="E13" s="34"/>
      <c r="F13" s="34"/>
      <c r="G13" s="34"/>
      <c r="H13" s="34">
        <v>5</v>
      </c>
      <c r="I13" s="34">
        <v>5</v>
      </c>
      <c r="J13" s="34">
        <v>5</v>
      </c>
      <c r="K13" s="34">
        <v>5</v>
      </c>
      <c r="L13" s="34">
        <v>8.6</v>
      </c>
      <c r="M13" s="36">
        <v>48.844</v>
      </c>
      <c r="N13" s="34">
        <v>79.55924999999999</v>
      </c>
      <c r="O13" s="34">
        <v>84.86319999999999</v>
      </c>
      <c r="P13" s="34"/>
      <c r="Q13" s="34"/>
      <c r="R13" s="34"/>
      <c r="S13" s="34"/>
      <c r="T13" s="34"/>
      <c r="U13" s="34"/>
      <c r="V13" s="34"/>
      <c r="W13" s="34"/>
      <c r="X13" s="34"/>
      <c r="Y13" s="34"/>
      <c r="Z13" s="34"/>
      <c r="AA13" s="34"/>
      <c r="AB13" s="34"/>
      <c r="AC13" s="34"/>
      <c r="AD13" s="34"/>
      <c r="AE13" s="34"/>
      <c r="AF13" s="34"/>
      <c r="AG13" s="34"/>
      <c r="AH13" s="34"/>
      <c r="AI13" s="34"/>
      <c r="AJ13" s="41">
        <f t="shared" si="0"/>
        <v>241.86645</v>
      </c>
    </row>
    <row r="14" spans="1:36" s="42" customFormat="1" ht="15">
      <c r="A14" s="40" t="s">
        <v>3</v>
      </c>
      <c r="B14" s="34"/>
      <c r="C14" s="34"/>
      <c r="D14" s="34"/>
      <c r="E14" s="34"/>
      <c r="F14" s="34"/>
      <c r="G14" s="34"/>
      <c r="H14" s="34"/>
      <c r="I14" s="34"/>
      <c r="J14" s="34"/>
      <c r="K14" s="34"/>
      <c r="L14" s="34"/>
      <c r="M14" s="36">
        <v>3.0868989</v>
      </c>
      <c r="N14" s="34">
        <v>5.144831499999999</v>
      </c>
      <c r="O14" s="34">
        <v>5.144831499999999</v>
      </c>
      <c r="P14" s="34">
        <v>5.144831499999999</v>
      </c>
      <c r="Q14" s="34">
        <v>14.920011349999998</v>
      </c>
      <c r="R14" s="34">
        <f>SUM(S14:AH14)</f>
        <v>223.80017025000004</v>
      </c>
      <c r="S14" s="34">
        <v>14.920011349999998</v>
      </c>
      <c r="T14" s="34">
        <v>14.920011349999998</v>
      </c>
      <c r="U14" s="34">
        <v>14.920011349999998</v>
      </c>
      <c r="V14" s="34">
        <v>14.920011349999998</v>
      </c>
      <c r="W14" s="34">
        <v>14.920011349999998</v>
      </c>
      <c r="X14" s="34">
        <v>14.920011349999998</v>
      </c>
      <c r="Y14" s="34">
        <v>14.920011349999998</v>
      </c>
      <c r="Z14" s="34">
        <v>14.920011349999998</v>
      </c>
      <c r="AA14" s="34">
        <v>14.920011349999998</v>
      </c>
      <c r="AB14" s="34">
        <v>14.920011349999998</v>
      </c>
      <c r="AC14" s="34">
        <v>14.920011349999998</v>
      </c>
      <c r="AD14" s="34">
        <v>14.920011349999998</v>
      </c>
      <c r="AE14" s="34">
        <v>14.920011349999998</v>
      </c>
      <c r="AF14" s="34">
        <v>14.920011349999998</v>
      </c>
      <c r="AG14" s="34">
        <v>14.920011349999998</v>
      </c>
      <c r="AH14" s="34"/>
      <c r="AI14" s="34"/>
      <c r="AJ14" s="41">
        <f t="shared" si="0"/>
        <v>257.24157499999967</v>
      </c>
    </row>
    <row r="15" spans="1:36" s="39" customFormat="1" ht="15">
      <c r="A15" s="37" t="s">
        <v>26</v>
      </c>
      <c r="B15" s="33">
        <f>SUM(B16:B18)</f>
        <v>325</v>
      </c>
      <c r="C15" s="33">
        <f>SUM(C16:C18)</f>
        <v>425</v>
      </c>
      <c r="D15" s="33"/>
      <c r="E15" s="33">
        <f>SUM(E16:E18)</f>
        <v>3.5</v>
      </c>
      <c r="F15" s="33">
        <f>SUM(F16:F18)</f>
        <v>5</v>
      </c>
      <c r="G15" s="33">
        <f>SUM(G16:G18)</f>
        <v>154.338</v>
      </c>
      <c r="H15" s="33"/>
      <c r="I15" s="33">
        <f>SUM(I16:I18)</f>
        <v>75</v>
      </c>
      <c r="J15" s="33">
        <f>SUM(J16:J18)</f>
        <v>75</v>
      </c>
      <c r="K15" s="33">
        <f>SUM(K16:K18)</f>
        <v>85</v>
      </c>
      <c r="L15" s="33">
        <f aca="true" t="shared" si="2" ref="L15:Q15">SUM(L16:L18)</f>
        <v>85</v>
      </c>
      <c r="M15" s="35">
        <f t="shared" si="2"/>
        <v>227.154651</v>
      </c>
      <c r="N15" s="33">
        <f t="shared" si="2"/>
        <v>271.71562</v>
      </c>
      <c r="O15" s="33">
        <f t="shared" si="2"/>
        <v>270.1</v>
      </c>
      <c r="P15" s="33">
        <f t="shared" si="2"/>
        <v>250</v>
      </c>
      <c r="Q15" s="33">
        <f t="shared" si="2"/>
        <v>267</v>
      </c>
      <c r="R15" s="33"/>
      <c r="S15" s="33"/>
      <c r="T15" s="33"/>
      <c r="U15" s="33"/>
      <c r="V15" s="33"/>
      <c r="W15" s="33"/>
      <c r="X15" s="33"/>
      <c r="Y15" s="33"/>
      <c r="Z15" s="33"/>
      <c r="AA15" s="33"/>
      <c r="AB15" s="33"/>
      <c r="AC15" s="33"/>
      <c r="AD15" s="33"/>
      <c r="AE15" s="33"/>
      <c r="AF15" s="33"/>
      <c r="AG15" s="33"/>
      <c r="AH15" s="33"/>
      <c r="AI15" s="33">
        <f>SUM(AI16:AI18)</f>
        <v>44.029729</v>
      </c>
      <c r="AJ15" s="38">
        <f t="shared" si="0"/>
        <v>2562.8379999999997</v>
      </c>
    </row>
    <row r="16" spans="1:36" s="42" customFormat="1" ht="15">
      <c r="A16" s="40" t="s">
        <v>23</v>
      </c>
      <c r="B16" s="34"/>
      <c r="C16" s="34"/>
      <c r="D16" s="34"/>
      <c r="E16" s="34"/>
      <c r="F16" s="34"/>
      <c r="G16" s="34"/>
      <c r="H16" s="34"/>
      <c r="I16" s="34"/>
      <c r="J16" s="34"/>
      <c r="K16" s="34"/>
      <c r="L16" s="34"/>
      <c r="M16" s="36">
        <f>M45</f>
        <v>3.054651</v>
      </c>
      <c r="N16" s="34">
        <f>N45</f>
        <v>2.91562</v>
      </c>
      <c r="O16" s="34"/>
      <c r="P16" s="34"/>
      <c r="Q16" s="34"/>
      <c r="R16" s="34"/>
      <c r="S16" s="34"/>
      <c r="T16" s="34"/>
      <c r="U16" s="34"/>
      <c r="V16" s="34"/>
      <c r="W16" s="34"/>
      <c r="X16" s="34"/>
      <c r="Y16" s="34"/>
      <c r="Z16" s="34"/>
      <c r="AA16" s="34"/>
      <c r="AB16" s="34"/>
      <c r="AC16" s="34"/>
      <c r="AD16" s="34"/>
      <c r="AE16" s="34"/>
      <c r="AF16" s="34"/>
      <c r="AG16" s="34"/>
      <c r="AH16" s="34"/>
      <c r="AI16" s="34">
        <f>50-N16-M16</f>
        <v>44.029729</v>
      </c>
      <c r="AJ16" s="41">
        <f t="shared" si="0"/>
        <v>50</v>
      </c>
    </row>
    <row r="17" spans="1:36" s="42" customFormat="1" ht="15">
      <c r="A17" s="40" t="s">
        <v>2</v>
      </c>
      <c r="B17" s="34">
        <v>325</v>
      </c>
      <c r="C17" s="34">
        <v>425</v>
      </c>
      <c r="D17" s="34"/>
      <c r="E17" s="34">
        <v>3.5</v>
      </c>
      <c r="F17" s="34">
        <v>5</v>
      </c>
      <c r="G17" s="34">
        <v>154.338</v>
      </c>
      <c r="H17" s="34"/>
      <c r="I17" s="34">
        <v>75</v>
      </c>
      <c r="J17" s="34">
        <v>75</v>
      </c>
      <c r="K17" s="34">
        <v>75</v>
      </c>
      <c r="L17" s="34">
        <v>75</v>
      </c>
      <c r="M17" s="36">
        <v>214.1</v>
      </c>
      <c r="N17" s="34">
        <v>258.8</v>
      </c>
      <c r="O17" s="34">
        <v>260.1</v>
      </c>
      <c r="P17" s="34">
        <v>250</v>
      </c>
      <c r="Q17" s="34">
        <v>267</v>
      </c>
      <c r="R17" s="34"/>
      <c r="S17" s="34"/>
      <c r="T17" s="34"/>
      <c r="U17" s="34"/>
      <c r="V17" s="34"/>
      <c r="W17" s="34"/>
      <c r="X17" s="34"/>
      <c r="Y17" s="34"/>
      <c r="Z17" s="34"/>
      <c r="AA17" s="34"/>
      <c r="AB17" s="34"/>
      <c r="AC17" s="34"/>
      <c r="AD17" s="34"/>
      <c r="AE17" s="34"/>
      <c r="AF17" s="34"/>
      <c r="AG17" s="34"/>
      <c r="AH17" s="34"/>
      <c r="AI17" s="34"/>
      <c r="AJ17" s="41">
        <f t="shared" si="0"/>
        <v>2462.8379999999997</v>
      </c>
    </row>
    <row r="18" spans="1:36" s="42" customFormat="1" ht="15">
      <c r="A18" s="40" t="s">
        <v>6</v>
      </c>
      <c r="B18" s="34"/>
      <c r="C18" s="34"/>
      <c r="D18" s="34"/>
      <c r="E18" s="34"/>
      <c r="F18" s="34"/>
      <c r="G18" s="34"/>
      <c r="H18" s="34"/>
      <c r="I18" s="34"/>
      <c r="J18" s="34"/>
      <c r="K18" s="34">
        <v>10</v>
      </c>
      <c r="L18" s="34">
        <v>10</v>
      </c>
      <c r="M18" s="36">
        <v>10</v>
      </c>
      <c r="N18" s="34">
        <v>10</v>
      </c>
      <c r="O18" s="34">
        <v>10</v>
      </c>
      <c r="P18" s="34"/>
      <c r="Q18" s="34"/>
      <c r="R18" s="34"/>
      <c r="S18" s="34"/>
      <c r="T18" s="34"/>
      <c r="U18" s="34"/>
      <c r="V18" s="34"/>
      <c r="W18" s="34"/>
      <c r="X18" s="34"/>
      <c r="Y18" s="34"/>
      <c r="Z18" s="34"/>
      <c r="AA18" s="34"/>
      <c r="AB18" s="34"/>
      <c r="AC18" s="34"/>
      <c r="AD18" s="34"/>
      <c r="AE18" s="34"/>
      <c r="AF18" s="34"/>
      <c r="AG18" s="34"/>
      <c r="AH18" s="34"/>
      <c r="AI18" s="34"/>
      <c r="AJ18" s="41">
        <f t="shared" si="0"/>
        <v>50</v>
      </c>
    </row>
    <row r="19" spans="1:36" s="39" customFormat="1" ht="15">
      <c r="A19" s="37" t="s">
        <v>4</v>
      </c>
      <c r="B19" s="33"/>
      <c r="C19" s="33"/>
      <c r="D19" s="33"/>
      <c r="E19" s="33"/>
      <c r="F19" s="33"/>
      <c r="G19" s="33"/>
      <c r="H19" s="33"/>
      <c r="I19" s="33"/>
      <c r="J19" s="33"/>
      <c r="K19" s="33"/>
      <c r="L19" s="33"/>
      <c r="M19" s="35"/>
      <c r="N19" s="33">
        <v>0.97</v>
      </c>
      <c r="O19" s="33">
        <v>0.97</v>
      </c>
      <c r="P19" s="33">
        <v>0.97</v>
      </c>
      <c r="Q19" s="33">
        <v>0.97</v>
      </c>
      <c r="R19" s="33">
        <f>SUM(S19:AH19)</f>
        <v>15.520000000000003</v>
      </c>
      <c r="S19" s="33">
        <v>0.97</v>
      </c>
      <c r="T19" s="33">
        <v>0.97</v>
      </c>
      <c r="U19" s="33">
        <v>0.97</v>
      </c>
      <c r="V19" s="33">
        <v>0.97</v>
      </c>
      <c r="W19" s="33">
        <v>0.97</v>
      </c>
      <c r="X19" s="33">
        <v>0.97</v>
      </c>
      <c r="Y19" s="33">
        <v>0.97</v>
      </c>
      <c r="Z19" s="33">
        <v>0.97</v>
      </c>
      <c r="AA19" s="33">
        <v>0.97</v>
      </c>
      <c r="AB19" s="33">
        <v>0.97</v>
      </c>
      <c r="AC19" s="33">
        <v>0.97</v>
      </c>
      <c r="AD19" s="33">
        <v>0.97</v>
      </c>
      <c r="AE19" s="33">
        <v>0.97</v>
      </c>
      <c r="AF19" s="33">
        <v>0.97</v>
      </c>
      <c r="AG19" s="33">
        <v>0.97</v>
      </c>
      <c r="AH19" s="33">
        <v>0.97</v>
      </c>
      <c r="AI19" s="33"/>
      <c r="AJ19" s="38">
        <f t="shared" si="0"/>
        <v>19.399999999999984</v>
      </c>
    </row>
    <row r="20" spans="1:36" s="42" customFormat="1" ht="15">
      <c r="A20" s="40" t="s">
        <v>3</v>
      </c>
      <c r="B20" s="34"/>
      <c r="C20" s="34"/>
      <c r="D20" s="34"/>
      <c r="E20" s="34"/>
      <c r="F20" s="34"/>
      <c r="G20" s="34"/>
      <c r="H20" s="34"/>
      <c r="I20" s="34"/>
      <c r="J20" s="34"/>
      <c r="K20" s="34"/>
      <c r="L20" s="34"/>
      <c r="M20" s="36"/>
      <c r="N20" s="34">
        <v>0.97</v>
      </c>
      <c r="O20" s="34">
        <v>0.97</v>
      </c>
      <c r="P20" s="34">
        <v>0.97</v>
      </c>
      <c r="Q20" s="34">
        <v>0.97</v>
      </c>
      <c r="R20" s="34">
        <f>SUM(S20:AH20)</f>
        <v>15.520000000000003</v>
      </c>
      <c r="S20" s="34">
        <v>0.97</v>
      </c>
      <c r="T20" s="34">
        <v>0.97</v>
      </c>
      <c r="U20" s="34">
        <v>0.97</v>
      </c>
      <c r="V20" s="34">
        <v>0.97</v>
      </c>
      <c r="W20" s="34">
        <v>0.97</v>
      </c>
      <c r="X20" s="34">
        <v>0.97</v>
      </c>
      <c r="Y20" s="34">
        <v>0.97</v>
      </c>
      <c r="Z20" s="34">
        <v>0.97</v>
      </c>
      <c r="AA20" s="34">
        <v>0.97</v>
      </c>
      <c r="AB20" s="34">
        <v>0.97</v>
      </c>
      <c r="AC20" s="34">
        <v>0.97</v>
      </c>
      <c r="AD20" s="34">
        <v>0.97</v>
      </c>
      <c r="AE20" s="34">
        <v>0.97</v>
      </c>
      <c r="AF20" s="34">
        <v>0.97</v>
      </c>
      <c r="AG20" s="34">
        <v>0.97</v>
      </c>
      <c r="AH20" s="34">
        <v>0.97</v>
      </c>
      <c r="AI20" s="34"/>
      <c r="AJ20" s="41">
        <f t="shared" si="0"/>
        <v>19.399999999999984</v>
      </c>
    </row>
    <row r="21" spans="1:36" s="39" customFormat="1" ht="15">
      <c r="A21" s="37" t="s">
        <v>5</v>
      </c>
      <c r="B21" s="33"/>
      <c r="C21" s="33"/>
      <c r="D21" s="33">
        <f>SUM(D22:D23)</f>
        <v>1.880356</v>
      </c>
      <c r="E21" s="33">
        <f>SUM(E22:E23)</f>
        <v>4.755421</v>
      </c>
      <c r="F21" s="33">
        <f>SUM(F22:F23)</f>
        <v>9.062734</v>
      </c>
      <c r="G21" s="33">
        <f>SUM(G22:G23)</f>
        <v>130.868641</v>
      </c>
      <c r="H21" s="33">
        <f>SUM(H22:H23)</f>
        <v>5.190311</v>
      </c>
      <c r="I21" s="33"/>
      <c r="J21" s="33"/>
      <c r="K21" s="33">
        <f>SUM(K22:K23)</f>
        <v>105.297577</v>
      </c>
      <c r="L21" s="33">
        <f>SUM(L22:L23)</f>
        <v>19.768596</v>
      </c>
      <c r="M21" s="35">
        <f>SUM(M22:M23)</f>
        <v>44.592553835000004</v>
      </c>
      <c r="N21" s="33">
        <f>SUM(N22:N23)</f>
        <v>40.92789674962421</v>
      </c>
      <c r="O21" s="33">
        <f>SUM(O22:O23)</f>
        <v>31.683997062406064</v>
      </c>
      <c r="P21" s="33">
        <f>SUM(P22:P23)</f>
        <v>20.64858715796972</v>
      </c>
      <c r="Q21" s="33">
        <f>SUM(Q22:Q23)</f>
        <v>3.8348250000000004</v>
      </c>
      <c r="R21" s="33"/>
      <c r="S21" s="33"/>
      <c r="T21" s="33"/>
      <c r="U21" s="33"/>
      <c r="V21" s="33"/>
      <c r="W21" s="33"/>
      <c r="X21" s="33"/>
      <c r="Y21" s="33"/>
      <c r="Z21" s="33"/>
      <c r="AA21" s="33"/>
      <c r="AB21" s="33"/>
      <c r="AC21" s="33"/>
      <c r="AD21" s="33"/>
      <c r="AE21" s="33"/>
      <c r="AF21" s="33"/>
      <c r="AG21" s="33"/>
      <c r="AH21" s="33"/>
      <c r="AI21" s="33"/>
      <c r="AJ21" s="38">
        <f t="shared" si="0"/>
        <v>418.511495805</v>
      </c>
    </row>
    <row r="22" spans="1:36" s="42" customFormat="1" ht="15">
      <c r="A22" s="40" t="s">
        <v>2</v>
      </c>
      <c r="B22" s="34"/>
      <c r="C22" s="34"/>
      <c r="D22" s="34">
        <v>1.880356</v>
      </c>
      <c r="E22" s="34">
        <v>4.755421</v>
      </c>
      <c r="F22" s="34">
        <v>9.062734</v>
      </c>
      <c r="G22" s="34">
        <v>130.868641</v>
      </c>
      <c r="H22" s="34">
        <v>5.190311</v>
      </c>
      <c r="I22" s="34"/>
      <c r="J22" s="34"/>
      <c r="K22" s="34"/>
      <c r="L22" s="34"/>
      <c r="M22" s="36">
        <v>20.736133</v>
      </c>
      <c r="N22" s="34">
        <v>14.061025000000003</v>
      </c>
      <c r="O22" s="34">
        <v>14.061025000000003</v>
      </c>
      <c r="P22" s="34">
        <v>14.061025000000003</v>
      </c>
      <c r="Q22" s="34">
        <v>3.8348250000000004</v>
      </c>
      <c r="R22" s="34"/>
      <c r="S22" s="34"/>
      <c r="T22" s="34"/>
      <c r="U22" s="34"/>
      <c r="V22" s="34"/>
      <c r="W22" s="34"/>
      <c r="X22" s="34"/>
      <c r="Y22" s="34"/>
      <c r="Z22" s="34"/>
      <c r="AA22" s="34"/>
      <c r="AB22" s="34"/>
      <c r="AC22" s="34"/>
      <c r="AD22" s="34"/>
      <c r="AE22" s="34"/>
      <c r="AF22" s="34"/>
      <c r="AG22" s="34"/>
      <c r="AH22" s="34"/>
      <c r="AI22" s="34"/>
      <c r="AJ22" s="41">
        <f t="shared" si="0"/>
        <v>218.511496</v>
      </c>
    </row>
    <row r="23" spans="1:36" s="42" customFormat="1" ht="15">
      <c r="A23" s="40" t="s">
        <v>6</v>
      </c>
      <c r="B23" s="34"/>
      <c r="C23" s="34"/>
      <c r="D23" s="34"/>
      <c r="E23" s="34"/>
      <c r="F23" s="34"/>
      <c r="G23" s="34"/>
      <c r="H23" s="34"/>
      <c r="I23" s="34"/>
      <c r="J23" s="34"/>
      <c r="K23" s="34">
        <v>105.297577</v>
      </c>
      <c r="L23" s="34">
        <v>19.768596</v>
      </c>
      <c r="M23" s="36">
        <v>23.856420835</v>
      </c>
      <c r="N23" s="34">
        <v>26.866871749624206</v>
      </c>
      <c r="O23" s="34">
        <v>17.622972062406063</v>
      </c>
      <c r="P23" s="34">
        <v>6.58756215796972</v>
      </c>
      <c r="Q23" s="34"/>
      <c r="R23" s="34"/>
      <c r="S23" s="34"/>
      <c r="T23" s="34"/>
      <c r="U23" s="34"/>
      <c r="V23" s="34"/>
      <c r="W23" s="34"/>
      <c r="X23" s="34"/>
      <c r="Y23" s="34"/>
      <c r="Z23" s="34"/>
      <c r="AA23" s="34"/>
      <c r="AB23" s="34"/>
      <c r="AC23" s="34"/>
      <c r="AD23" s="34"/>
      <c r="AE23" s="34"/>
      <c r="AF23" s="34"/>
      <c r="AG23" s="34"/>
      <c r="AH23" s="34"/>
      <c r="AI23" s="34"/>
      <c r="AJ23" s="41">
        <f t="shared" si="0"/>
        <v>199.99999980500002</v>
      </c>
    </row>
    <row r="24" spans="1:36" s="39" customFormat="1" ht="15">
      <c r="A24" s="37" t="s">
        <v>7</v>
      </c>
      <c r="B24" s="33"/>
      <c r="C24" s="33">
        <f>SUM(C25)</f>
        <v>1.147407</v>
      </c>
      <c r="D24" s="33"/>
      <c r="E24" s="33"/>
      <c r="F24" s="33">
        <f>SUM(F25)</f>
        <v>3.338879</v>
      </c>
      <c r="G24" s="33">
        <f aca="true" t="shared" si="3" ref="G24:Q24">SUM(G25)</f>
        <v>3.416107</v>
      </c>
      <c r="H24" s="33">
        <f t="shared" si="3"/>
        <v>4.411262</v>
      </c>
      <c r="I24" s="33">
        <f t="shared" si="3"/>
        <v>4.73754</v>
      </c>
      <c r="J24" s="33"/>
      <c r="K24" s="33">
        <f t="shared" si="3"/>
        <v>9.098396</v>
      </c>
      <c r="L24" s="33">
        <f t="shared" si="3"/>
        <v>1.807207</v>
      </c>
      <c r="M24" s="35">
        <f t="shared" si="3"/>
        <v>8.7981518</v>
      </c>
      <c r="N24" s="33">
        <f t="shared" si="3"/>
        <v>4.86625</v>
      </c>
      <c r="O24" s="33">
        <f t="shared" si="3"/>
        <v>4.86625</v>
      </c>
      <c r="P24" s="33">
        <f t="shared" si="3"/>
        <v>4.86625</v>
      </c>
      <c r="Q24" s="33">
        <f t="shared" si="3"/>
        <v>4.86625</v>
      </c>
      <c r="R24" s="33"/>
      <c r="S24" s="33"/>
      <c r="T24" s="33"/>
      <c r="U24" s="33"/>
      <c r="V24" s="33"/>
      <c r="W24" s="33"/>
      <c r="X24" s="33"/>
      <c r="Y24" s="33"/>
      <c r="Z24" s="33"/>
      <c r="AA24" s="33"/>
      <c r="AB24" s="33"/>
      <c r="AC24" s="33"/>
      <c r="AD24" s="33"/>
      <c r="AE24" s="33"/>
      <c r="AF24" s="33"/>
      <c r="AG24" s="33"/>
      <c r="AH24" s="33"/>
      <c r="AI24" s="33"/>
      <c r="AJ24" s="38">
        <f t="shared" si="0"/>
        <v>56.2199498</v>
      </c>
    </row>
    <row r="25" spans="1:36" s="42" customFormat="1" ht="15">
      <c r="A25" s="40" t="s">
        <v>2</v>
      </c>
      <c r="B25" s="34"/>
      <c r="C25" s="34">
        <v>1.147407</v>
      </c>
      <c r="D25" s="34"/>
      <c r="E25" s="34"/>
      <c r="F25" s="34">
        <v>3.338879</v>
      </c>
      <c r="G25" s="34">
        <v>3.416107</v>
      </c>
      <c r="H25" s="34">
        <v>4.411262</v>
      </c>
      <c r="I25" s="34">
        <v>4.73754</v>
      </c>
      <c r="J25" s="34"/>
      <c r="K25" s="34">
        <v>9.098396</v>
      </c>
      <c r="L25" s="34">
        <v>1.807207</v>
      </c>
      <c r="M25" s="36">
        <v>8.7981518</v>
      </c>
      <c r="N25" s="34">
        <v>4.86625</v>
      </c>
      <c r="O25" s="34">
        <v>4.86625</v>
      </c>
      <c r="P25" s="34">
        <v>4.86625</v>
      </c>
      <c r="Q25" s="34">
        <v>4.86625</v>
      </c>
      <c r="R25" s="34"/>
      <c r="S25" s="34"/>
      <c r="T25" s="34"/>
      <c r="U25" s="34"/>
      <c r="V25" s="34"/>
      <c r="W25" s="34"/>
      <c r="X25" s="34"/>
      <c r="Y25" s="34"/>
      <c r="Z25" s="34"/>
      <c r="AA25" s="34"/>
      <c r="AB25" s="34"/>
      <c r="AC25" s="34"/>
      <c r="AD25" s="34"/>
      <c r="AE25" s="34"/>
      <c r="AF25" s="34"/>
      <c r="AG25" s="34"/>
      <c r="AH25" s="34"/>
      <c r="AI25" s="34"/>
      <c r="AJ25" s="41">
        <f t="shared" si="0"/>
        <v>56.2199498</v>
      </c>
    </row>
    <row r="26" spans="1:36" s="39" customFormat="1" ht="15">
      <c r="A26" s="37" t="s">
        <v>8</v>
      </c>
      <c r="B26" s="33"/>
      <c r="C26" s="33"/>
      <c r="D26" s="33"/>
      <c r="E26" s="33">
        <f>E27</f>
        <v>1.26</v>
      </c>
      <c r="F26" s="33"/>
      <c r="G26" s="33"/>
      <c r="H26" s="33"/>
      <c r="I26" s="33">
        <f>I27</f>
        <v>4.84964</v>
      </c>
      <c r="J26" s="33">
        <f>J27</f>
        <v>23.129054</v>
      </c>
      <c r="K26" s="33">
        <f>K27</f>
        <v>28.63013</v>
      </c>
      <c r="L26" s="33"/>
      <c r="M26" s="35"/>
      <c r="N26" s="33">
        <f>N27</f>
        <v>28.427295</v>
      </c>
      <c r="O26" s="33">
        <f>O27</f>
        <v>29.010419</v>
      </c>
      <c r="P26" s="33"/>
      <c r="Q26" s="33"/>
      <c r="R26" s="33"/>
      <c r="S26" s="33"/>
      <c r="T26" s="33"/>
      <c r="U26" s="33"/>
      <c r="V26" s="33"/>
      <c r="W26" s="33"/>
      <c r="X26" s="33"/>
      <c r="Y26" s="33"/>
      <c r="Z26" s="33"/>
      <c r="AA26" s="33"/>
      <c r="AB26" s="33"/>
      <c r="AC26" s="33"/>
      <c r="AD26" s="33"/>
      <c r="AE26" s="33"/>
      <c r="AF26" s="33"/>
      <c r="AG26" s="33"/>
      <c r="AH26" s="33"/>
      <c r="AI26" s="33"/>
      <c r="AJ26" s="38">
        <f t="shared" si="0"/>
        <v>115.306538</v>
      </c>
    </row>
    <row r="27" spans="1:36" s="42" customFormat="1" ht="15">
      <c r="A27" s="40" t="s">
        <v>2</v>
      </c>
      <c r="B27" s="34"/>
      <c r="C27" s="34"/>
      <c r="D27" s="34"/>
      <c r="E27" s="34">
        <v>1.26</v>
      </c>
      <c r="F27" s="34"/>
      <c r="G27" s="34"/>
      <c r="H27" s="34"/>
      <c r="I27" s="34">
        <v>4.84964</v>
      </c>
      <c r="J27" s="34">
        <v>23.129054</v>
      </c>
      <c r="K27" s="34">
        <v>28.63013</v>
      </c>
      <c r="L27" s="34"/>
      <c r="M27" s="36"/>
      <c r="N27" s="34">
        <v>28.427295</v>
      </c>
      <c r="O27" s="34">
        <v>29.010419</v>
      </c>
      <c r="P27" s="34"/>
      <c r="Q27" s="34"/>
      <c r="R27" s="34"/>
      <c r="S27" s="34"/>
      <c r="T27" s="34"/>
      <c r="U27" s="34"/>
      <c r="V27" s="34"/>
      <c r="W27" s="34"/>
      <c r="X27" s="34"/>
      <c r="Y27" s="34"/>
      <c r="Z27" s="34"/>
      <c r="AA27" s="34"/>
      <c r="AB27" s="34"/>
      <c r="AC27" s="34"/>
      <c r="AD27" s="34"/>
      <c r="AE27" s="34"/>
      <c r="AF27" s="34"/>
      <c r="AG27" s="34"/>
      <c r="AH27" s="34"/>
      <c r="AI27" s="34"/>
      <c r="AJ27" s="41">
        <f t="shared" si="0"/>
        <v>115.306538</v>
      </c>
    </row>
    <row r="28" spans="1:36" s="39" customFormat="1" ht="15">
      <c r="A28" s="37" t="s">
        <v>9</v>
      </c>
      <c r="B28" s="33"/>
      <c r="C28" s="33"/>
      <c r="D28" s="33"/>
      <c r="E28" s="33"/>
      <c r="F28" s="33">
        <f>SUM(F29:F30)</f>
        <v>6.029114</v>
      </c>
      <c r="G28" s="33"/>
      <c r="H28" s="33">
        <f>SUM(H29:H30)</f>
        <v>12.63</v>
      </c>
      <c r="I28" s="33">
        <f aca="true" t="shared" si="4" ref="I28:AC28">SUM(I29:I30)</f>
        <v>24.661484</v>
      </c>
      <c r="J28" s="33">
        <f t="shared" si="4"/>
        <v>52.43022</v>
      </c>
      <c r="K28" s="33">
        <f t="shared" si="4"/>
        <v>56.157424</v>
      </c>
      <c r="L28" s="33">
        <f t="shared" si="4"/>
        <v>57.262239</v>
      </c>
      <c r="M28" s="35">
        <f t="shared" si="4"/>
        <v>102.54464117</v>
      </c>
      <c r="N28" s="33">
        <f t="shared" si="4"/>
        <v>94.50180434500001</v>
      </c>
      <c r="O28" s="33">
        <f t="shared" si="4"/>
        <v>84.208353716</v>
      </c>
      <c r="P28" s="33">
        <f t="shared" si="4"/>
        <v>118.073425797</v>
      </c>
      <c r="Q28" s="33">
        <f t="shared" si="4"/>
        <v>125.853466205</v>
      </c>
      <c r="R28" s="33">
        <f>SUM(S28:AH28)</f>
        <v>1159.9380151960002</v>
      </c>
      <c r="S28" s="33">
        <f t="shared" si="4"/>
        <v>91.094756594</v>
      </c>
      <c r="T28" s="33">
        <f t="shared" si="4"/>
        <v>96.637933338</v>
      </c>
      <c r="U28" s="33">
        <f t="shared" si="4"/>
        <v>102.859866418</v>
      </c>
      <c r="V28" s="33">
        <f t="shared" si="4"/>
        <v>109.350473881</v>
      </c>
      <c r="W28" s="33">
        <f t="shared" si="4"/>
        <v>116.293585568</v>
      </c>
      <c r="X28" s="33">
        <f t="shared" si="4"/>
        <v>123.858890563</v>
      </c>
      <c r="Y28" s="33">
        <f t="shared" si="4"/>
        <v>87.842382484</v>
      </c>
      <c r="Z28" s="33">
        <f t="shared" si="4"/>
        <v>95.25213915200001</v>
      </c>
      <c r="AA28" s="33">
        <f t="shared" si="4"/>
        <v>103.284089128</v>
      </c>
      <c r="AB28" s="33">
        <f t="shared" si="4"/>
        <v>111.99479544</v>
      </c>
      <c r="AC28" s="33">
        <f t="shared" si="4"/>
        <v>121.46910263000001</v>
      </c>
      <c r="AD28" s="33"/>
      <c r="AE28" s="33"/>
      <c r="AF28" s="33"/>
      <c r="AG28" s="33"/>
      <c r="AH28" s="33"/>
      <c r="AI28" s="33"/>
      <c r="AJ28" s="38">
        <f t="shared" si="0"/>
        <v>1894.2901874290003</v>
      </c>
    </row>
    <row r="29" spans="1:36" s="42" customFormat="1" ht="15">
      <c r="A29" s="40" t="s">
        <v>2</v>
      </c>
      <c r="B29" s="34"/>
      <c r="C29" s="34"/>
      <c r="D29" s="34"/>
      <c r="E29" s="34"/>
      <c r="F29" s="34">
        <v>6.029114</v>
      </c>
      <c r="G29" s="34"/>
      <c r="H29" s="34">
        <v>12.63</v>
      </c>
      <c r="I29" s="34"/>
      <c r="J29" s="34"/>
      <c r="K29" s="34"/>
      <c r="L29" s="34"/>
      <c r="M29" s="36">
        <v>34.5276</v>
      </c>
      <c r="N29" s="34">
        <v>22.596055</v>
      </c>
      <c r="O29" s="34">
        <v>8.017955</v>
      </c>
      <c r="P29" s="34">
        <v>37.174155</v>
      </c>
      <c r="Q29" s="34">
        <v>40.089775</v>
      </c>
      <c r="R29" s="34"/>
      <c r="S29" s="34"/>
      <c r="T29" s="34"/>
      <c r="U29" s="34"/>
      <c r="V29" s="34"/>
      <c r="W29" s="34"/>
      <c r="X29" s="34"/>
      <c r="Y29" s="34"/>
      <c r="Z29" s="34"/>
      <c r="AA29" s="34"/>
      <c r="AB29" s="34"/>
      <c r="AC29" s="34"/>
      <c r="AD29" s="34"/>
      <c r="AE29" s="34"/>
      <c r="AF29" s="34"/>
      <c r="AG29" s="34"/>
      <c r="AH29" s="34"/>
      <c r="AI29" s="34"/>
      <c r="AJ29" s="41">
        <f t="shared" si="0"/>
        <v>161.06465400000002</v>
      </c>
    </row>
    <row r="30" spans="1:36" s="42" customFormat="1" ht="15">
      <c r="A30" s="40" t="s">
        <v>3</v>
      </c>
      <c r="B30" s="34"/>
      <c r="C30" s="34"/>
      <c r="D30" s="34"/>
      <c r="E30" s="34"/>
      <c r="F30" s="34"/>
      <c r="G30" s="34"/>
      <c r="H30" s="34"/>
      <c r="I30" s="34">
        <v>24.661484</v>
      </c>
      <c r="J30" s="34">
        <v>52.43022</v>
      </c>
      <c r="K30" s="34">
        <v>56.157424</v>
      </c>
      <c r="L30" s="34">
        <v>57.262239</v>
      </c>
      <c r="M30" s="36">
        <v>68.01704117</v>
      </c>
      <c r="N30" s="34">
        <v>71.905749345</v>
      </c>
      <c r="O30" s="34">
        <v>76.190398716</v>
      </c>
      <c r="P30" s="34">
        <v>80.899270797</v>
      </c>
      <c r="Q30" s="34">
        <v>85.763691205</v>
      </c>
      <c r="R30" s="34">
        <f>SUM(S30:AH30)</f>
        <v>1159.9380151960002</v>
      </c>
      <c r="S30" s="34">
        <v>91.094756594</v>
      </c>
      <c r="T30" s="34">
        <v>96.637933338</v>
      </c>
      <c r="U30" s="34">
        <v>102.859866418</v>
      </c>
      <c r="V30" s="34">
        <v>109.350473881</v>
      </c>
      <c r="W30" s="34">
        <v>116.293585568</v>
      </c>
      <c r="X30" s="34">
        <v>123.858890563</v>
      </c>
      <c r="Y30" s="34">
        <v>87.842382484</v>
      </c>
      <c r="Z30" s="34">
        <v>95.25213915200001</v>
      </c>
      <c r="AA30" s="34">
        <v>103.284089128</v>
      </c>
      <c r="AB30" s="34">
        <v>111.99479544</v>
      </c>
      <c r="AC30" s="34">
        <v>121.46910263000001</v>
      </c>
      <c r="AD30" s="34"/>
      <c r="AE30" s="34"/>
      <c r="AF30" s="34"/>
      <c r="AG30" s="34"/>
      <c r="AH30" s="34"/>
      <c r="AI30" s="34"/>
      <c r="AJ30" s="41">
        <f t="shared" si="0"/>
        <v>1733.2255334290005</v>
      </c>
    </row>
    <row r="31" spans="1:36" s="39" customFormat="1" ht="15">
      <c r="A31" s="37" t="s">
        <v>10</v>
      </c>
      <c r="B31" s="33"/>
      <c r="C31" s="33"/>
      <c r="D31" s="33"/>
      <c r="E31" s="33"/>
      <c r="F31" s="33"/>
      <c r="G31" s="33"/>
      <c r="H31" s="33">
        <f>H32</f>
        <v>5.2604</v>
      </c>
      <c r="I31" s="33">
        <f>I32</f>
        <v>5.948</v>
      </c>
      <c r="J31" s="33"/>
      <c r="K31" s="33">
        <f>K32</f>
        <v>5.72138</v>
      </c>
      <c r="L31" s="33">
        <f>L32</f>
        <v>5.13598</v>
      </c>
      <c r="M31" s="35">
        <f>M32</f>
        <v>8.54885</v>
      </c>
      <c r="N31" s="33">
        <f>N32</f>
        <v>27.69839</v>
      </c>
      <c r="O31" s="33">
        <f>O32</f>
        <v>14.5781</v>
      </c>
      <c r="P31" s="33">
        <f>P32</f>
        <v>21.86715</v>
      </c>
      <c r="Q31" s="33"/>
      <c r="R31" s="33"/>
      <c r="S31" s="33"/>
      <c r="T31" s="33"/>
      <c r="U31" s="33"/>
      <c r="V31" s="33"/>
      <c r="W31" s="33"/>
      <c r="X31" s="33"/>
      <c r="Y31" s="33"/>
      <c r="Z31" s="33"/>
      <c r="AA31" s="33"/>
      <c r="AB31" s="33"/>
      <c r="AC31" s="33"/>
      <c r="AD31" s="33"/>
      <c r="AE31" s="33"/>
      <c r="AF31" s="33"/>
      <c r="AG31" s="33"/>
      <c r="AH31" s="33"/>
      <c r="AI31" s="33"/>
      <c r="AJ31" s="38">
        <f t="shared" si="0"/>
        <v>94.75824999999999</v>
      </c>
    </row>
    <row r="32" spans="1:36" s="42" customFormat="1" ht="15">
      <c r="A32" s="40" t="s">
        <v>2</v>
      </c>
      <c r="B32" s="34"/>
      <c r="C32" s="34"/>
      <c r="D32" s="34"/>
      <c r="E32" s="34"/>
      <c r="F32" s="34"/>
      <c r="G32" s="34"/>
      <c r="H32" s="34">
        <v>5.2604</v>
      </c>
      <c r="I32" s="34">
        <v>5.948</v>
      </c>
      <c r="J32" s="34"/>
      <c r="K32" s="34">
        <v>5.72138</v>
      </c>
      <c r="L32" s="34">
        <v>5.13598</v>
      </c>
      <c r="M32" s="36">
        <v>8.54885</v>
      </c>
      <c r="N32" s="34">
        <v>27.69839</v>
      </c>
      <c r="O32" s="34">
        <v>14.5781</v>
      </c>
      <c r="P32" s="34">
        <v>21.86715</v>
      </c>
      <c r="Q32" s="34"/>
      <c r="R32" s="34"/>
      <c r="S32" s="34"/>
      <c r="T32" s="34"/>
      <c r="U32" s="34"/>
      <c r="V32" s="34"/>
      <c r="W32" s="34"/>
      <c r="X32" s="34"/>
      <c r="Y32" s="34"/>
      <c r="Z32" s="34"/>
      <c r="AA32" s="34"/>
      <c r="AB32" s="34"/>
      <c r="AC32" s="34"/>
      <c r="AD32" s="34"/>
      <c r="AE32" s="34"/>
      <c r="AF32" s="34"/>
      <c r="AG32" s="34"/>
      <c r="AH32" s="34"/>
      <c r="AI32" s="34"/>
      <c r="AJ32" s="41">
        <f t="shared" si="0"/>
        <v>94.75824999999999</v>
      </c>
    </row>
    <row r="33" spans="1:36" s="39" customFormat="1" ht="15">
      <c r="A33" s="37" t="s">
        <v>27</v>
      </c>
      <c r="B33" s="33"/>
      <c r="C33" s="33"/>
      <c r="D33" s="33"/>
      <c r="E33" s="33"/>
      <c r="F33" s="33"/>
      <c r="G33" s="33"/>
      <c r="H33" s="33"/>
      <c r="I33" s="33"/>
      <c r="J33" s="33"/>
      <c r="K33" s="33"/>
      <c r="L33" s="33"/>
      <c r="M33" s="35">
        <f>M34</f>
        <v>14.077607</v>
      </c>
      <c r="N33" s="33">
        <f>N34</f>
        <v>8.825486</v>
      </c>
      <c r="O33" s="33">
        <f>O34</f>
        <v>10.096907</v>
      </c>
      <c r="P33" s="33"/>
      <c r="Q33" s="33"/>
      <c r="R33" s="33"/>
      <c r="S33" s="33"/>
      <c r="T33" s="33"/>
      <c r="U33" s="33"/>
      <c r="V33" s="33"/>
      <c r="W33" s="33"/>
      <c r="X33" s="33"/>
      <c r="Y33" s="33"/>
      <c r="Z33" s="33"/>
      <c r="AA33" s="33"/>
      <c r="AB33" s="33"/>
      <c r="AC33" s="33"/>
      <c r="AD33" s="33"/>
      <c r="AE33" s="33"/>
      <c r="AF33" s="33"/>
      <c r="AG33" s="33"/>
      <c r="AH33" s="33"/>
      <c r="AI33" s="33"/>
      <c r="AJ33" s="38">
        <f t="shared" si="0"/>
        <v>33</v>
      </c>
    </row>
    <row r="34" spans="1:36" s="42" customFormat="1" ht="15">
      <c r="A34" s="40" t="s">
        <v>2</v>
      </c>
      <c r="B34" s="34"/>
      <c r="C34" s="34"/>
      <c r="D34" s="34"/>
      <c r="E34" s="34"/>
      <c r="F34" s="34"/>
      <c r="G34" s="34"/>
      <c r="H34" s="34"/>
      <c r="I34" s="34"/>
      <c r="J34" s="34"/>
      <c r="K34" s="34"/>
      <c r="L34" s="34"/>
      <c r="M34" s="36">
        <v>14.077607</v>
      </c>
      <c r="N34" s="34">
        <v>8.825486</v>
      </c>
      <c r="O34" s="34">
        <v>10.096907</v>
      </c>
      <c r="P34" s="34"/>
      <c r="Q34" s="34"/>
      <c r="R34" s="34"/>
      <c r="S34" s="34"/>
      <c r="T34" s="34"/>
      <c r="U34" s="34"/>
      <c r="V34" s="34"/>
      <c r="W34" s="34"/>
      <c r="X34" s="34"/>
      <c r="Y34" s="34"/>
      <c r="Z34" s="34"/>
      <c r="AA34" s="34"/>
      <c r="AB34" s="34"/>
      <c r="AC34" s="34"/>
      <c r="AD34" s="34"/>
      <c r="AE34" s="34"/>
      <c r="AF34" s="34"/>
      <c r="AG34" s="34"/>
      <c r="AH34" s="34"/>
      <c r="AI34" s="34"/>
      <c r="AJ34" s="41">
        <f t="shared" si="0"/>
        <v>33</v>
      </c>
    </row>
    <row r="35" spans="1:36" s="39" customFormat="1" ht="15">
      <c r="A35" s="37" t="s">
        <v>11</v>
      </c>
      <c r="B35" s="33"/>
      <c r="C35" s="33"/>
      <c r="D35" s="33">
        <f>D36</f>
        <v>0.51075</v>
      </c>
      <c r="E35" s="33">
        <f>E36</f>
        <v>0.62375</v>
      </c>
      <c r="F35" s="33">
        <f aca="true" t="shared" si="5" ref="F35:P35">F36</f>
        <v>0.65</v>
      </c>
      <c r="G35" s="33">
        <f t="shared" si="5"/>
        <v>0.83146</v>
      </c>
      <c r="H35" s="33">
        <f t="shared" si="5"/>
        <v>7.902</v>
      </c>
      <c r="I35" s="33">
        <f t="shared" si="5"/>
        <v>8.3112</v>
      </c>
      <c r="J35" s="33">
        <f t="shared" si="5"/>
        <v>3.84132</v>
      </c>
      <c r="K35" s="33">
        <f t="shared" si="5"/>
        <v>3.54</v>
      </c>
      <c r="L35" s="33">
        <f t="shared" si="5"/>
        <v>3.630863</v>
      </c>
      <c r="M35" s="35">
        <f t="shared" si="5"/>
        <v>4.913</v>
      </c>
      <c r="N35" s="33">
        <f t="shared" si="5"/>
        <v>1.5452786</v>
      </c>
      <c r="O35" s="33">
        <f t="shared" si="5"/>
        <v>3.352963</v>
      </c>
      <c r="P35" s="33">
        <f t="shared" si="5"/>
        <v>3.352963</v>
      </c>
      <c r="Q35" s="33"/>
      <c r="R35" s="33"/>
      <c r="S35" s="33"/>
      <c r="T35" s="33"/>
      <c r="U35" s="33"/>
      <c r="V35" s="33"/>
      <c r="W35" s="33"/>
      <c r="X35" s="33"/>
      <c r="Y35" s="33"/>
      <c r="Z35" s="33"/>
      <c r="AA35" s="33"/>
      <c r="AB35" s="33"/>
      <c r="AC35" s="33"/>
      <c r="AD35" s="33"/>
      <c r="AE35" s="33"/>
      <c r="AF35" s="33"/>
      <c r="AG35" s="33"/>
      <c r="AH35" s="33"/>
      <c r="AI35" s="33"/>
      <c r="AJ35" s="38">
        <f t="shared" si="0"/>
        <v>43.005547600000014</v>
      </c>
    </row>
    <row r="36" spans="1:36" s="42" customFormat="1" ht="15">
      <c r="A36" s="40" t="s">
        <v>2</v>
      </c>
      <c r="B36" s="34"/>
      <c r="C36" s="34"/>
      <c r="D36" s="34">
        <v>0.51075</v>
      </c>
      <c r="E36" s="34">
        <v>0.62375</v>
      </c>
      <c r="F36" s="34">
        <v>0.65</v>
      </c>
      <c r="G36" s="34">
        <v>0.83146</v>
      </c>
      <c r="H36" s="34">
        <v>7.902</v>
      </c>
      <c r="I36" s="34">
        <v>8.3112</v>
      </c>
      <c r="J36" s="34">
        <v>3.84132</v>
      </c>
      <c r="K36" s="34">
        <v>3.54</v>
      </c>
      <c r="L36" s="34">
        <v>3.630863</v>
      </c>
      <c r="M36" s="36">
        <v>4.913</v>
      </c>
      <c r="N36" s="34">
        <v>1.5452786</v>
      </c>
      <c r="O36" s="34">
        <v>3.352963</v>
      </c>
      <c r="P36" s="34">
        <v>3.352963</v>
      </c>
      <c r="Q36" s="34"/>
      <c r="R36" s="34"/>
      <c r="S36" s="34"/>
      <c r="T36" s="34"/>
      <c r="U36" s="34"/>
      <c r="V36" s="34"/>
      <c r="W36" s="34"/>
      <c r="X36" s="34"/>
      <c r="Y36" s="34"/>
      <c r="Z36" s="34"/>
      <c r="AA36" s="34"/>
      <c r="AB36" s="34"/>
      <c r="AC36" s="34"/>
      <c r="AD36" s="34"/>
      <c r="AE36" s="34"/>
      <c r="AF36" s="34"/>
      <c r="AG36" s="34"/>
      <c r="AH36" s="34"/>
      <c r="AI36" s="34"/>
      <c r="AJ36" s="41">
        <f t="shared" si="0"/>
        <v>43.005547600000014</v>
      </c>
    </row>
    <row r="37" spans="1:36" s="39" customFormat="1" ht="15">
      <c r="A37" s="37" t="s">
        <v>12</v>
      </c>
      <c r="B37" s="33"/>
      <c r="C37" s="33"/>
      <c r="D37" s="33"/>
      <c r="E37" s="33"/>
      <c r="F37" s="33"/>
      <c r="G37" s="33"/>
      <c r="H37" s="33">
        <f>SUM(H38:H39)</f>
        <v>3.664141</v>
      </c>
      <c r="I37" s="33">
        <f>SUM(I38:I39)</f>
        <v>7.273075</v>
      </c>
      <c r="J37" s="33">
        <f>SUM(J38:J39)</f>
        <v>83.266145</v>
      </c>
      <c r="K37" s="33">
        <f aca="true" t="shared" si="6" ref="K37:AB37">SUM(K38:K39)</f>
        <v>87.72505699999999</v>
      </c>
      <c r="L37" s="33">
        <f t="shared" si="6"/>
        <v>83.064978</v>
      </c>
      <c r="M37" s="35">
        <f t="shared" si="6"/>
        <v>91.28708175</v>
      </c>
      <c r="N37" s="33">
        <f t="shared" si="6"/>
        <v>91.58708175000001</v>
      </c>
      <c r="O37" s="33">
        <f t="shared" si="6"/>
        <v>92.08708175000001</v>
      </c>
      <c r="P37" s="33">
        <f t="shared" si="6"/>
        <v>92.48708175</v>
      </c>
      <c r="Q37" s="33">
        <f t="shared" si="6"/>
        <v>93.18708175</v>
      </c>
      <c r="R37" s="33">
        <f>SUM(S37:AH37)</f>
        <v>599.4708175</v>
      </c>
      <c r="S37" s="33">
        <f t="shared" si="6"/>
        <v>93.38708175</v>
      </c>
      <c r="T37" s="33">
        <f t="shared" si="6"/>
        <v>93.58708175000001</v>
      </c>
      <c r="U37" s="33">
        <f t="shared" si="6"/>
        <v>93.68708175</v>
      </c>
      <c r="V37" s="33">
        <f t="shared" si="6"/>
        <v>85.48708175</v>
      </c>
      <c r="W37" s="33">
        <f t="shared" si="6"/>
        <v>38.88708175</v>
      </c>
      <c r="X37" s="33">
        <f t="shared" si="6"/>
        <v>38.88708175</v>
      </c>
      <c r="Y37" s="33">
        <f t="shared" si="6"/>
        <v>38.88708175</v>
      </c>
      <c r="Z37" s="33">
        <f t="shared" si="6"/>
        <v>38.88708175</v>
      </c>
      <c r="AA37" s="33">
        <f t="shared" si="6"/>
        <v>38.88708175</v>
      </c>
      <c r="AB37" s="33">
        <f t="shared" si="6"/>
        <v>38.88708175</v>
      </c>
      <c r="AC37" s="33"/>
      <c r="AD37" s="33"/>
      <c r="AE37" s="33"/>
      <c r="AF37" s="33"/>
      <c r="AG37" s="33"/>
      <c r="AH37" s="33"/>
      <c r="AI37" s="33"/>
      <c r="AJ37" s="38">
        <f t="shared" si="0"/>
        <v>1325.0996222500007</v>
      </c>
    </row>
    <row r="38" spans="1:36" s="42" customFormat="1" ht="15">
      <c r="A38" s="40" t="s">
        <v>6</v>
      </c>
      <c r="B38" s="34"/>
      <c r="C38" s="34"/>
      <c r="D38" s="34"/>
      <c r="E38" s="34"/>
      <c r="F38" s="34"/>
      <c r="G38" s="34"/>
      <c r="H38" s="34"/>
      <c r="I38" s="34"/>
      <c r="J38" s="34">
        <v>50.2</v>
      </c>
      <c r="K38" s="34">
        <v>55.7</v>
      </c>
      <c r="L38" s="34">
        <v>52.3</v>
      </c>
      <c r="M38" s="36">
        <v>52.4</v>
      </c>
      <c r="N38" s="34">
        <v>52.7</v>
      </c>
      <c r="O38" s="34">
        <v>53.2</v>
      </c>
      <c r="P38" s="34">
        <v>53.6</v>
      </c>
      <c r="Q38" s="34">
        <v>54.3</v>
      </c>
      <c r="R38" s="34">
        <f>SUM(S38:AH38)</f>
        <v>210.6</v>
      </c>
      <c r="S38" s="34">
        <v>54.5</v>
      </c>
      <c r="T38" s="34">
        <v>54.7</v>
      </c>
      <c r="U38" s="34">
        <v>54.8</v>
      </c>
      <c r="V38" s="34">
        <v>46.6</v>
      </c>
      <c r="W38" s="34"/>
      <c r="X38" s="34"/>
      <c r="Y38" s="34"/>
      <c r="Z38" s="34"/>
      <c r="AA38" s="34"/>
      <c r="AB38" s="34"/>
      <c r="AC38" s="34"/>
      <c r="AD38" s="34"/>
      <c r="AE38" s="34"/>
      <c r="AF38" s="34"/>
      <c r="AG38" s="34"/>
      <c r="AH38" s="34"/>
      <c r="AI38" s="34"/>
      <c r="AJ38" s="41">
        <f t="shared" si="0"/>
        <v>635</v>
      </c>
    </row>
    <row r="39" spans="1:36" s="42" customFormat="1" ht="14.25">
      <c r="A39" s="40" t="s">
        <v>3</v>
      </c>
      <c r="B39" s="34"/>
      <c r="C39" s="34"/>
      <c r="D39" s="34"/>
      <c r="E39" s="34"/>
      <c r="F39" s="34"/>
      <c r="G39" s="34"/>
      <c r="H39" s="34">
        <v>3.664141</v>
      </c>
      <c r="I39" s="34">
        <v>7.273075</v>
      </c>
      <c r="J39" s="34">
        <v>33.066145</v>
      </c>
      <c r="K39" s="34">
        <v>32.025057</v>
      </c>
      <c r="L39" s="34">
        <v>30.764978</v>
      </c>
      <c r="M39" s="36">
        <v>38.88708175</v>
      </c>
      <c r="N39" s="34">
        <v>38.88708175</v>
      </c>
      <c r="O39" s="34">
        <v>38.88708175</v>
      </c>
      <c r="P39" s="34">
        <v>38.88708175</v>
      </c>
      <c r="Q39" s="34">
        <v>38.88708175</v>
      </c>
      <c r="R39" s="34">
        <f>SUM(S39:AH39)</f>
        <v>388.8708175</v>
      </c>
      <c r="S39" s="34">
        <v>38.88708175</v>
      </c>
      <c r="T39" s="34">
        <v>38.88708175</v>
      </c>
      <c r="U39" s="34">
        <v>38.88708175</v>
      </c>
      <c r="V39" s="34">
        <v>38.88708175</v>
      </c>
      <c r="W39" s="34">
        <v>38.88708175</v>
      </c>
      <c r="X39" s="34">
        <v>38.88708175</v>
      </c>
      <c r="Y39" s="34">
        <v>38.88708175</v>
      </c>
      <c r="Z39" s="34">
        <v>38.88708175</v>
      </c>
      <c r="AA39" s="34">
        <v>38.88708175</v>
      </c>
      <c r="AB39" s="34">
        <v>38.88708175</v>
      </c>
      <c r="AC39" s="34"/>
      <c r="AD39" s="34"/>
      <c r="AE39" s="34"/>
      <c r="AF39" s="34"/>
      <c r="AG39" s="34"/>
      <c r="AH39" s="34"/>
      <c r="AI39" s="34"/>
      <c r="AJ39" s="41">
        <f t="shared" si="0"/>
        <v>690.0996222500003</v>
      </c>
    </row>
    <row r="40" spans="1:36" s="39" customFormat="1" ht="14.25">
      <c r="A40" s="37" t="s">
        <v>13</v>
      </c>
      <c r="B40" s="33"/>
      <c r="C40" s="33"/>
      <c r="D40" s="33"/>
      <c r="E40" s="33"/>
      <c r="F40" s="33"/>
      <c r="G40" s="33"/>
      <c r="H40" s="33"/>
      <c r="I40" s="33"/>
      <c r="J40" s="33"/>
      <c r="K40" s="33"/>
      <c r="L40" s="33"/>
      <c r="M40" s="35">
        <f>M41</f>
        <v>9.347826</v>
      </c>
      <c r="N40" s="33"/>
      <c r="O40" s="33"/>
      <c r="P40" s="33"/>
      <c r="Q40" s="33"/>
      <c r="R40" s="33"/>
      <c r="S40" s="33"/>
      <c r="T40" s="33"/>
      <c r="U40" s="33"/>
      <c r="V40" s="33"/>
      <c r="W40" s="33"/>
      <c r="X40" s="33"/>
      <c r="Y40" s="33"/>
      <c r="Z40" s="33"/>
      <c r="AA40" s="33"/>
      <c r="AB40" s="33"/>
      <c r="AC40" s="33"/>
      <c r="AD40" s="33"/>
      <c r="AE40" s="33"/>
      <c r="AF40" s="33"/>
      <c r="AG40" s="33"/>
      <c r="AH40" s="33"/>
      <c r="AI40" s="33"/>
      <c r="AJ40" s="38">
        <f t="shared" si="0"/>
        <v>9.347826</v>
      </c>
    </row>
    <row r="41" spans="1:36" s="42" customFormat="1" ht="14.25">
      <c r="A41" s="40" t="s">
        <v>2</v>
      </c>
      <c r="B41" s="34"/>
      <c r="C41" s="34"/>
      <c r="D41" s="34"/>
      <c r="E41" s="34"/>
      <c r="F41" s="34"/>
      <c r="G41" s="34"/>
      <c r="H41" s="34"/>
      <c r="I41" s="34"/>
      <c r="J41" s="34"/>
      <c r="K41" s="34"/>
      <c r="L41" s="34"/>
      <c r="M41" s="36">
        <v>9.347826</v>
      </c>
      <c r="N41" s="34"/>
      <c r="O41" s="34"/>
      <c r="P41" s="34"/>
      <c r="Q41" s="34"/>
      <c r="R41" s="34"/>
      <c r="S41" s="34"/>
      <c r="T41" s="34"/>
      <c r="U41" s="34"/>
      <c r="V41" s="34"/>
      <c r="W41" s="34"/>
      <c r="X41" s="34"/>
      <c r="Y41" s="34"/>
      <c r="Z41" s="34"/>
      <c r="AA41" s="34"/>
      <c r="AB41" s="34"/>
      <c r="AC41" s="34"/>
      <c r="AD41" s="34"/>
      <c r="AE41" s="34"/>
      <c r="AF41" s="34"/>
      <c r="AG41" s="34"/>
      <c r="AH41" s="34"/>
      <c r="AI41" s="34"/>
      <c r="AJ41" s="41">
        <f t="shared" si="0"/>
        <v>9.347826</v>
      </c>
    </row>
    <row r="42" spans="1:36" s="39" customFormat="1" ht="14.25">
      <c r="A42" s="37" t="s">
        <v>31</v>
      </c>
      <c r="B42" s="33"/>
      <c r="C42" s="33"/>
      <c r="D42" s="33"/>
      <c r="E42" s="33"/>
      <c r="F42" s="33"/>
      <c r="G42" s="33"/>
      <c r="H42" s="33"/>
      <c r="I42" s="33"/>
      <c r="J42" s="33"/>
      <c r="K42" s="33"/>
      <c r="L42" s="33"/>
      <c r="M42" s="35">
        <f>M43</f>
        <v>2.3618</v>
      </c>
      <c r="N42" s="33"/>
      <c r="O42" s="33"/>
      <c r="P42" s="33"/>
      <c r="Q42" s="33"/>
      <c r="R42" s="33"/>
      <c r="S42" s="33"/>
      <c r="T42" s="33"/>
      <c r="U42" s="33"/>
      <c r="V42" s="33"/>
      <c r="W42" s="33"/>
      <c r="X42" s="33"/>
      <c r="Y42" s="33"/>
      <c r="Z42" s="33"/>
      <c r="AA42" s="33"/>
      <c r="AB42" s="33"/>
      <c r="AC42" s="33"/>
      <c r="AD42" s="33"/>
      <c r="AE42" s="33"/>
      <c r="AF42" s="33"/>
      <c r="AG42" s="33"/>
      <c r="AH42" s="33"/>
      <c r="AI42" s="33"/>
      <c r="AJ42" s="38">
        <f t="shared" si="0"/>
        <v>2.3618</v>
      </c>
    </row>
    <row r="43" spans="1:36" s="42" customFormat="1" ht="14.25">
      <c r="A43" s="40" t="s">
        <v>23</v>
      </c>
      <c r="B43" s="34"/>
      <c r="C43" s="34"/>
      <c r="D43" s="34"/>
      <c r="E43" s="34"/>
      <c r="F43" s="34"/>
      <c r="G43" s="34"/>
      <c r="H43" s="34"/>
      <c r="I43" s="34"/>
      <c r="J43" s="34"/>
      <c r="K43" s="34"/>
      <c r="L43" s="34"/>
      <c r="M43" s="36">
        <v>2.3618</v>
      </c>
      <c r="N43" s="34"/>
      <c r="O43" s="34"/>
      <c r="P43" s="34"/>
      <c r="Q43" s="34"/>
      <c r="R43" s="34"/>
      <c r="S43" s="34"/>
      <c r="T43" s="34"/>
      <c r="U43" s="34"/>
      <c r="V43" s="34"/>
      <c r="W43" s="34"/>
      <c r="X43" s="34"/>
      <c r="Y43" s="34"/>
      <c r="Z43" s="34"/>
      <c r="AA43" s="34"/>
      <c r="AB43" s="34"/>
      <c r="AC43" s="34"/>
      <c r="AD43" s="34"/>
      <c r="AE43" s="34"/>
      <c r="AF43" s="34"/>
      <c r="AG43" s="34"/>
      <c r="AH43" s="34"/>
      <c r="AI43" s="34"/>
      <c r="AJ43" s="41">
        <f t="shared" si="0"/>
        <v>2.3618</v>
      </c>
    </row>
    <row r="44" spans="1:36" s="39" customFormat="1" ht="14.25">
      <c r="A44" s="37" t="s">
        <v>28</v>
      </c>
      <c r="B44" s="33"/>
      <c r="C44" s="33"/>
      <c r="D44" s="33"/>
      <c r="E44" s="33"/>
      <c r="F44" s="33"/>
      <c r="G44" s="33"/>
      <c r="H44" s="33"/>
      <c r="I44" s="33"/>
      <c r="J44" s="33">
        <f>SUM(J45:J46)</f>
        <v>5.8</v>
      </c>
      <c r="K44" s="33">
        <f>SUM(K45:K46)</f>
        <v>5.9</v>
      </c>
      <c r="L44" s="33">
        <f>SUM(L45:L46)</f>
        <v>4</v>
      </c>
      <c r="M44" s="35">
        <f>SUM(M45:M46)</f>
        <v>3.054651</v>
      </c>
      <c r="N44" s="33">
        <f>SUM(N45:N46)</f>
        <v>2.91562</v>
      </c>
      <c r="O44" s="33"/>
      <c r="P44" s="33"/>
      <c r="Q44" s="33"/>
      <c r="R44" s="33"/>
      <c r="S44" s="33"/>
      <c r="T44" s="33"/>
      <c r="U44" s="33"/>
      <c r="V44" s="33"/>
      <c r="W44" s="33"/>
      <c r="X44" s="33"/>
      <c r="Y44" s="33"/>
      <c r="Z44" s="33"/>
      <c r="AA44" s="33"/>
      <c r="AB44" s="33"/>
      <c r="AC44" s="33"/>
      <c r="AD44" s="33"/>
      <c r="AE44" s="33"/>
      <c r="AF44" s="33"/>
      <c r="AG44" s="33"/>
      <c r="AH44" s="33"/>
      <c r="AI44" s="33"/>
      <c r="AJ44" s="38">
        <f t="shared" si="0"/>
        <v>21.670271</v>
      </c>
    </row>
    <row r="45" spans="1:36" s="42" customFormat="1" ht="14.25">
      <c r="A45" s="40" t="s">
        <v>23</v>
      </c>
      <c r="B45" s="34"/>
      <c r="C45" s="34"/>
      <c r="D45" s="34"/>
      <c r="E45" s="34"/>
      <c r="F45" s="34"/>
      <c r="G45" s="34"/>
      <c r="H45" s="34"/>
      <c r="I45" s="34"/>
      <c r="J45" s="34"/>
      <c r="K45" s="34"/>
      <c r="L45" s="34"/>
      <c r="M45" s="36">
        <v>3.054651</v>
      </c>
      <c r="N45" s="34">
        <v>2.91562</v>
      </c>
      <c r="O45" s="34"/>
      <c r="P45" s="34"/>
      <c r="Q45" s="34"/>
      <c r="R45" s="34"/>
      <c r="S45" s="34"/>
      <c r="T45" s="34"/>
      <c r="U45" s="34"/>
      <c r="V45" s="34"/>
      <c r="W45" s="34"/>
      <c r="X45" s="34"/>
      <c r="Y45" s="34"/>
      <c r="Z45" s="34"/>
      <c r="AA45" s="34"/>
      <c r="AB45" s="34"/>
      <c r="AC45" s="34"/>
      <c r="AD45" s="34"/>
      <c r="AE45" s="34"/>
      <c r="AF45" s="34"/>
      <c r="AG45" s="34"/>
      <c r="AH45" s="34"/>
      <c r="AI45" s="34"/>
      <c r="AJ45" s="41">
        <f t="shared" si="0"/>
        <v>5.970271</v>
      </c>
    </row>
    <row r="46" spans="1:36" s="42" customFormat="1" ht="14.25">
      <c r="A46" s="40" t="s">
        <v>2</v>
      </c>
      <c r="B46" s="34"/>
      <c r="C46" s="34"/>
      <c r="D46" s="34"/>
      <c r="E46" s="34"/>
      <c r="F46" s="34"/>
      <c r="G46" s="34"/>
      <c r="H46" s="34"/>
      <c r="I46" s="34"/>
      <c r="J46" s="34">
        <v>5.8</v>
      </c>
      <c r="K46" s="34">
        <v>5.9</v>
      </c>
      <c r="L46" s="34">
        <v>4</v>
      </c>
      <c r="M46" s="36"/>
      <c r="N46" s="34"/>
      <c r="O46" s="34"/>
      <c r="P46" s="34"/>
      <c r="Q46" s="34"/>
      <c r="R46" s="34"/>
      <c r="S46" s="34"/>
      <c r="T46" s="34"/>
      <c r="U46" s="34"/>
      <c r="V46" s="34"/>
      <c r="W46" s="34"/>
      <c r="X46" s="34"/>
      <c r="Y46" s="34"/>
      <c r="Z46" s="34"/>
      <c r="AA46" s="34"/>
      <c r="AB46" s="34"/>
      <c r="AC46" s="34"/>
      <c r="AD46" s="34"/>
      <c r="AE46" s="34"/>
      <c r="AF46" s="34"/>
      <c r="AG46" s="34"/>
      <c r="AH46" s="34"/>
      <c r="AI46" s="34"/>
      <c r="AJ46" s="41">
        <f t="shared" si="0"/>
        <v>15.7</v>
      </c>
    </row>
    <row r="47" spans="1:36" s="39" customFormat="1" ht="14.25">
      <c r="A47" s="37" t="s">
        <v>14</v>
      </c>
      <c r="B47" s="33"/>
      <c r="C47" s="33"/>
      <c r="D47" s="33"/>
      <c r="E47" s="33"/>
      <c r="F47" s="33"/>
      <c r="G47" s="33">
        <f>G48</f>
        <v>0.64515</v>
      </c>
      <c r="H47" s="33">
        <f aca="true" t="shared" si="7" ref="H47:Q47">H48</f>
        <v>1.318775</v>
      </c>
      <c r="I47" s="33">
        <f t="shared" si="7"/>
        <v>0.81184</v>
      </c>
      <c r="J47" s="33">
        <f t="shared" si="7"/>
        <v>1.4229</v>
      </c>
      <c r="K47" s="33">
        <f t="shared" si="7"/>
        <v>1.19124</v>
      </c>
      <c r="L47" s="33">
        <f t="shared" si="7"/>
        <v>1.10044</v>
      </c>
      <c r="M47" s="35">
        <f t="shared" si="7"/>
        <v>1.186128</v>
      </c>
      <c r="N47" s="33">
        <f t="shared" si="7"/>
        <v>1.1954042</v>
      </c>
      <c r="O47" s="33">
        <f t="shared" si="7"/>
        <v>1.1954042</v>
      </c>
      <c r="P47" s="33">
        <f t="shared" si="7"/>
        <v>1.1954042</v>
      </c>
      <c r="Q47" s="33">
        <f t="shared" si="7"/>
        <v>1.1954042</v>
      </c>
      <c r="R47" s="33"/>
      <c r="S47" s="33"/>
      <c r="T47" s="33"/>
      <c r="U47" s="33"/>
      <c r="V47" s="33"/>
      <c r="W47" s="33"/>
      <c r="X47" s="33"/>
      <c r="Y47" s="33"/>
      <c r="Z47" s="33"/>
      <c r="AA47" s="33"/>
      <c r="AB47" s="33"/>
      <c r="AC47" s="33"/>
      <c r="AD47" s="33"/>
      <c r="AE47" s="33"/>
      <c r="AF47" s="33"/>
      <c r="AG47" s="33"/>
      <c r="AH47" s="33"/>
      <c r="AI47" s="33"/>
      <c r="AJ47" s="38">
        <f t="shared" si="0"/>
        <v>12.458089800000002</v>
      </c>
    </row>
    <row r="48" spans="1:36" s="42" customFormat="1" ht="14.25">
      <c r="A48" s="40" t="s">
        <v>2</v>
      </c>
      <c r="B48" s="34"/>
      <c r="C48" s="34"/>
      <c r="D48" s="34"/>
      <c r="E48" s="34"/>
      <c r="F48" s="34"/>
      <c r="G48" s="34">
        <v>0.64515</v>
      </c>
      <c r="H48" s="34">
        <v>1.318775</v>
      </c>
      <c r="I48" s="34">
        <v>0.81184</v>
      </c>
      <c r="J48" s="34">
        <v>1.4229</v>
      </c>
      <c r="K48" s="34">
        <v>1.19124</v>
      </c>
      <c r="L48" s="34">
        <v>1.10044</v>
      </c>
      <c r="M48" s="36">
        <v>1.186128</v>
      </c>
      <c r="N48" s="34">
        <v>1.1954042</v>
      </c>
      <c r="O48" s="34">
        <v>1.1954042</v>
      </c>
      <c r="P48" s="34">
        <v>1.1954042</v>
      </c>
      <c r="Q48" s="34">
        <v>1.1954042</v>
      </c>
      <c r="R48" s="34"/>
      <c r="S48" s="34"/>
      <c r="T48" s="34"/>
      <c r="U48" s="34"/>
      <c r="V48" s="34"/>
      <c r="W48" s="34"/>
      <c r="X48" s="34"/>
      <c r="Y48" s="34"/>
      <c r="Z48" s="34"/>
      <c r="AA48" s="34"/>
      <c r="AB48" s="34"/>
      <c r="AC48" s="34"/>
      <c r="AD48" s="34"/>
      <c r="AE48" s="34"/>
      <c r="AF48" s="34"/>
      <c r="AG48" s="34"/>
      <c r="AH48" s="34"/>
      <c r="AI48" s="34"/>
      <c r="AJ48" s="41">
        <f t="shared" si="0"/>
        <v>12.458089800000002</v>
      </c>
    </row>
    <row r="49" spans="1:36" s="39" customFormat="1" ht="14.25">
      <c r="A49" s="37" t="s">
        <v>15</v>
      </c>
      <c r="B49" s="33"/>
      <c r="C49" s="33">
        <f>SUM(C50:C51)</f>
        <v>24.060335</v>
      </c>
      <c r="D49" s="33">
        <f aca="true" t="shared" si="8" ref="D49:S49">SUM(D50:D51)</f>
        <v>13.375172</v>
      </c>
      <c r="E49" s="33">
        <f t="shared" si="8"/>
        <v>16.492642</v>
      </c>
      <c r="F49" s="33">
        <f t="shared" si="8"/>
        <v>17.329866</v>
      </c>
      <c r="G49" s="33">
        <f t="shared" si="8"/>
        <v>15.859414</v>
      </c>
      <c r="H49" s="33"/>
      <c r="I49" s="33">
        <f t="shared" si="8"/>
        <v>33.547469</v>
      </c>
      <c r="J49" s="33">
        <f t="shared" si="8"/>
        <v>38.885</v>
      </c>
      <c r="K49" s="33">
        <f t="shared" si="8"/>
        <v>45.21065</v>
      </c>
      <c r="L49" s="33">
        <f t="shared" si="8"/>
        <v>25.111385</v>
      </c>
      <c r="M49" s="35">
        <f t="shared" si="8"/>
        <v>26.326</v>
      </c>
      <c r="N49" s="33">
        <f t="shared" si="8"/>
        <v>19.7970598</v>
      </c>
      <c r="O49" s="33">
        <f t="shared" si="8"/>
        <v>56.2423098</v>
      </c>
      <c r="P49" s="33">
        <f t="shared" si="8"/>
        <v>63.5313598</v>
      </c>
      <c r="Q49" s="33">
        <f t="shared" si="8"/>
        <v>85.3985098</v>
      </c>
      <c r="R49" s="33">
        <f>SUM(S49:AH49)</f>
        <v>19.7970598</v>
      </c>
      <c r="S49" s="33">
        <f t="shared" si="8"/>
        <v>19.7970598</v>
      </c>
      <c r="T49" s="33"/>
      <c r="U49" s="33"/>
      <c r="V49" s="33"/>
      <c r="W49" s="33"/>
      <c r="X49" s="33"/>
      <c r="Y49" s="33"/>
      <c r="Z49" s="33"/>
      <c r="AA49" s="33"/>
      <c r="AB49" s="33"/>
      <c r="AC49" s="33"/>
      <c r="AD49" s="33"/>
      <c r="AE49" s="33"/>
      <c r="AF49" s="33"/>
      <c r="AG49" s="33"/>
      <c r="AH49" s="33"/>
      <c r="AI49" s="33"/>
      <c r="AJ49" s="38">
        <f t="shared" si="0"/>
        <v>500.964232</v>
      </c>
    </row>
    <row r="50" spans="1:36" s="42" customFormat="1" ht="14.25">
      <c r="A50" s="40" t="s">
        <v>2</v>
      </c>
      <c r="B50" s="34"/>
      <c r="C50" s="34">
        <v>24.060335</v>
      </c>
      <c r="D50" s="34">
        <v>13.375172</v>
      </c>
      <c r="E50" s="34">
        <v>16.492642</v>
      </c>
      <c r="F50" s="34">
        <v>17.329866</v>
      </c>
      <c r="G50" s="34">
        <v>15.859414</v>
      </c>
      <c r="H50" s="34"/>
      <c r="I50" s="34">
        <v>33.547469</v>
      </c>
      <c r="J50" s="34">
        <v>38.885</v>
      </c>
      <c r="K50" s="34">
        <v>31.20579</v>
      </c>
      <c r="L50" s="34">
        <v>25.111385</v>
      </c>
      <c r="M50" s="36">
        <v>26.326</v>
      </c>
      <c r="N50" s="34">
        <v>0</v>
      </c>
      <c r="O50" s="34">
        <v>36.44525</v>
      </c>
      <c r="P50" s="34">
        <v>43.7343</v>
      </c>
      <c r="Q50" s="34">
        <v>65.60145</v>
      </c>
      <c r="R50" s="34"/>
      <c r="S50" s="34"/>
      <c r="T50" s="34"/>
      <c r="U50" s="34"/>
      <c r="V50" s="34"/>
      <c r="W50" s="34"/>
      <c r="X50" s="34"/>
      <c r="Y50" s="34"/>
      <c r="Z50" s="34"/>
      <c r="AA50" s="34"/>
      <c r="AB50" s="34"/>
      <c r="AC50" s="34"/>
      <c r="AD50" s="34"/>
      <c r="AE50" s="34"/>
      <c r="AF50" s="34"/>
      <c r="AG50" s="34"/>
      <c r="AH50" s="34"/>
      <c r="AI50" s="34"/>
      <c r="AJ50" s="41">
        <f t="shared" si="0"/>
        <v>387.97407300000003</v>
      </c>
    </row>
    <row r="51" spans="1:36" s="42" customFormat="1" ht="14.25">
      <c r="A51" s="40" t="s">
        <v>3</v>
      </c>
      <c r="B51" s="34"/>
      <c r="C51" s="34"/>
      <c r="D51" s="34"/>
      <c r="E51" s="34"/>
      <c r="F51" s="34"/>
      <c r="G51" s="34"/>
      <c r="H51" s="34"/>
      <c r="I51" s="34"/>
      <c r="J51" s="34"/>
      <c r="K51" s="34">
        <v>14.00486</v>
      </c>
      <c r="L51" s="34"/>
      <c r="M51" s="36"/>
      <c r="N51" s="34">
        <v>19.7970598</v>
      </c>
      <c r="O51" s="34">
        <v>19.7970598</v>
      </c>
      <c r="P51" s="34">
        <v>19.7970598</v>
      </c>
      <c r="Q51" s="34">
        <v>19.7970598</v>
      </c>
      <c r="R51" s="34">
        <f>SUM(S51:AH51)</f>
        <v>19.7970598</v>
      </c>
      <c r="S51" s="34">
        <v>19.7970598</v>
      </c>
      <c r="T51" s="34"/>
      <c r="U51" s="34"/>
      <c r="V51" s="34"/>
      <c r="W51" s="34"/>
      <c r="X51" s="34"/>
      <c r="Y51" s="34"/>
      <c r="Z51" s="34"/>
      <c r="AA51" s="34"/>
      <c r="AB51" s="34"/>
      <c r="AC51" s="34"/>
      <c r="AD51" s="34"/>
      <c r="AE51" s="34"/>
      <c r="AF51" s="34"/>
      <c r="AG51" s="34"/>
      <c r="AH51" s="34"/>
      <c r="AI51" s="34"/>
      <c r="AJ51" s="41">
        <f t="shared" si="0"/>
        <v>112.990159</v>
      </c>
    </row>
    <row r="52" spans="1:36" s="39" customFormat="1" ht="14.25">
      <c r="A52" s="37" t="s">
        <v>16</v>
      </c>
      <c r="B52" s="33"/>
      <c r="C52" s="33">
        <f>SUM(C53:C55)</f>
        <v>17.89469</v>
      </c>
      <c r="D52" s="33">
        <f>SUM(D53:D55)</f>
        <v>21.325656</v>
      </c>
      <c r="E52" s="33">
        <f aca="true" t="shared" si="9" ref="E52:W52">SUM(E53:E55)</f>
        <v>21.791087</v>
      </c>
      <c r="F52" s="33">
        <f t="shared" si="9"/>
        <v>40.924593</v>
      </c>
      <c r="G52" s="33">
        <f t="shared" si="9"/>
        <v>39.534594</v>
      </c>
      <c r="H52" s="33">
        <f t="shared" si="9"/>
        <v>72.56331399999999</v>
      </c>
      <c r="I52" s="33">
        <f t="shared" si="9"/>
        <v>91.340761</v>
      </c>
      <c r="J52" s="33">
        <f t="shared" si="9"/>
        <v>70.63345</v>
      </c>
      <c r="K52" s="33">
        <f t="shared" si="9"/>
        <v>88.03830500000001</v>
      </c>
      <c r="L52" s="33">
        <f t="shared" si="9"/>
        <v>99.081624</v>
      </c>
      <c r="M52" s="35">
        <f t="shared" si="9"/>
        <v>113.13006420999999</v>
      </c>
      <c r="N52" s="33">
        <f t="shared" si="9"/>
        <v>154.620225</v>
      </c>
      <c r="O52" s="33">
        <f t="shared" si="9"/>
        <v>173.63060000000002</v>
      </c>
      <c r="P52" s="33">
        <f t="shared" si="9"/>
        <v>192.729575</v>
      </c>
      <c r="Q52" s="33">
        <f t="shared" si="9"/>
        <v>211.97477500000002</v>
      </c>
      <c r="R52" s="33">
        <f>SUM(S52:AH52)</f>
        <v>134.623875</v>
      </c>
      <c r="S52" s="33">
        <f t="shared" si="9"/>
        <v>26.924775</v>
      </c>
      <c r="T52" s="33">
        <f t="shared" si="9"/>
        <v>26.924775</v>
      </c>
      <c r="U52" s="33">
        <f t="shared" si="9"/>
        <v>26.924775</v>
      </c>
      <c r="V52" s="33">
        <f t="shared" si="9"/>
        <v>26.924775</v>
      </c>
      <c r="W52" s="33">
        <f t="shared" si="9"/>
        <v>26.924775</v>
      </c>
      <c r="X52" s="33"/>
      <c r="Y52" s="33"/>
      <c r="Z52" s="33"/>
      <c r="AA52" s="33"/>
      <c r="AB52" s="33"/>
      <c r="AC52" s="33"/>
      <c r="AD52" s="33"/>
      <c r="AE52" s="33"/>
      <c r="AF52" s="33"/>
      <c r="AG52" s="33"/>
      <c r="AH52" s="33"/>
      <c r="AI52" s="33"/>
      <c r="AJ52" s="38">
        <f t="shared" si="0"/>
        <v>1543.83718821</v>
      </c>
    </row>
    <row r="53" spans="1:36" s="42" customFormat="1" ht="14.25">
      <c r="A53" s="40" t="s">
        <v>2</v>
      </c>
      <c r="B53" s="34"/>
      <c r="C53" s="34">
        <v>17.89469</v>
      </c>
      <c r="D53" s="34">
        <v>21.325656</v>
      </c>
      <c r="E53" s="34">
        <v>21.791087</v>
      </c>
      <c r="F53" s="34">
        <v>40.924593</v>
      </c>
      <c r="G53" s="34">
        <v>39.534594</v>
      </c>
      <c r="H53" s="34">
        <v>67.379314</v>
      </c>
      <c r="I53" s="34">
        <v>86.156761</v>
      </c>
      <c r="J53" s="34">
        <v>65.44948</v>
      </c>
      <c r="K53" s="34">
        <v>82.800325</v>
      </c>
      <c r="L53" s="34">
        <v>76.483608</v>
      </c>
      <c r="M53" s="36">
        <v>79.15513920999999</v>
      </c>
      <c r="N53" s="34">
        <v>112.69545</v>
      </c>
      <c r="O53" s="34">
        <v>138.7875</v>
      </c>
      <c r="P53" s="34">
        <v>165.8048</v>
      </c>
      <c r="Q53" s="34">
        <v>185.05</v>
      </c>
      <c r="R53" s="34"/>
      <c r="S53" s="34"/>
      <c r="T53" s="34"/>
      <c r="U53" s="34"/>
      <c r="V53" s="34"/>
      <c r="W53" s="34"/>
      <c r="X53" s="34"/>
      <c r="Y53" s="34"/>
      <c r="Z53" s="34"/>
      <c r="AA53" s="34"/>
      <c r="AB53" s="34"/>
      <c r="AC53" s="34"/>
      <c r="AD53" s="34"/>
      <c r="AE53" s="34"/>
      <c r="AF53" s="34"/>
      <c r="AG53" s="34"/>
      <c r="AH53" s="34"/>
      <c r="AI53" s="34"/>
      <c r="AJ53" s="41">
        <f t="shared" si="0"/>
        <v>1201.23299721</v>
      </c>
    </row>
    <row r="54" spans="1:36" s="42" customFormat="1" ht="14.25">
      <c r="A54" s="40" t="s">
        <v>6</v>
      </c>
      <c r="B54" s="34"/>
      <c r="C54" s="34"/>
      <c r="D54" s="34"/>
      <c r="E54" s="34"/>
      <c r="F54" s="34"/>
      <c r="G54" s="34"/>
      <c r="H54" s="34"/>
      <c r="I54" s="34"/>
      <c r="J54" s="34"/>
      <c r="K54" s="34"/>
      <c r="L54" s="34">
        <v>2.081675</v>
      </c>
      <c r="M54" s="36">
        <v>25</v>
      </c>
      <c r="N54" s="34">
        <v>15</v>
      </c>
      <c r="O54" s="34">
        <v>7.918325</v>
      </c>
      <c r="P54" s="34"/>
      <c r="Q54" s="34"/>
      <c r="R54" s="34"/>
      <c r="S54" s="34"/>
      <c r="T54" s="34"/>
      <c r="U54" s="34"/>
      <c r="V54" s="34"/>
      <c r="W54" s="34"/>
      <c r="X54" s="34"/>
      <c r="Y54" s="34"/>
      <c r="Z54" s="34"/>
      <c r="AA54" s="34"/>
      <c r="AB54" s="34"/>
      <c r="AC54" s="34"/>
      <c r="AD54" s="34"/>
      <c r="AE54" s="34"/>
      <c r="AF54" s="34"/>
      <c r="AG54" s="34"/>
      <c r="AH54" s="34"/>
      <c r="AI54" s="34"/>
      <c r="AJ54" s="41">
        <f t="shared" si="0"/>
        <v>50.00000000000001</v>
      </c>
    </row>
    <row r="55" spans="1:36" s="42" customFormat="1" ht="14.25">
      <c r="A55" s="40" t="s">
        <v>3</v>
      </c>
      <c r="B55" s="34"/>
      <c r="C55" s="34"/>
      <c r="D55" s="34"/>
      <c r="E55" s="34"/>
      <c r="F55" s="34"/>
      <c r="G55" s="34"/>
      <c r="H55" s="34">
        <v>5.184</v>
      </c>
      <c r="I55" s="34">
        <v>5.184</v>
      </c>
      <c r="J55" s="34">
        <v>5.18397</v>
      </c>
      <c r="K55" s="34">
        <v>5.23798</v>
      </c>
      <c r="L55" s="34">
        <v>20.516341</v>
      </c>
      <c r="M55" s="36">
        <v>8.974925</v>
      </c>
      <c r="N55" s="34">
        <v>26.924775</v>
      </c>
      <c r="O55" s="34">
        <v>26.924775</v>
      </c>
      <c r="P55" s="34">
        <v>26.924775</v>
      </c>
      <c r="Q55" s="34">
        <v>26.924775</v>
      </c>
      <c r="R55" s="34">
        <f>SUM(S55:AH55)</f>
        <v>134.623875</v>
      </c>
      <c r="S55" s="34">
        <v>26.924775</v>
      </c>
      <c r="T55" s="34">
        <v>26.924775</v>
      </c>
      <c r="U55" s="34">
        <v>26.924775</v>
      </c>
      <c r="V55" s="34">
        <v>26.924775</v>
      </c>
      <c r="W55" s="34">
        <v>26.924775</v>
      </c>
      <c r="X55" s="34"/>
      <c r="Y55" s="34"/>
      <c r="Z55" s="34"/>
      <c r="AA55" s="34"/>
      <c r="AB55" s="34"/>
      <c r="AC55" s="34"/>
      <c r="AD55" s="34"/>
      <c r="AE55" s="34"/>
      <c r="AF55" s="34"/>
      <c r="AG55" s="34"/>
      <c r="AH55" s="34"/>
      <c r="AI55" s="34"/>
      <c r="AJ55" s="41">
        <f t="shared" si="0"/>
        <v>292.60419100000007</v>
      </c>
    </row>
    <row r="56" spans="1:36" s="39" customFormat="1" ht="14.25">
      <c r="A56" s="37" t="s">
        <v>17</v>
      </c>
      <c r="B56" s="33"/>
      <c r="C56" s="33"/>
      <c r="D56" s="33"/>
      <c r="E56" s="33"/>
      <c r="F56" s="33"/>
      <c r="G56" s="33"/>
      <c r="H56" s="33"/>
      <c r="I56" s="33"/>
      <c r="J56" s="33"/>
      <c r="K56" s="33"/>
      <c r="L56" s="33">
        <f>L57</f>
        <v>0.4</v>
      </c>
      <c r="M56" s="35">
        <f>M57</f>
        <v>0.3</v>
      </c>
      <c r="N56" s="33">
        <f>N57</f>
        <v>0.3</v>
      </c>
      <c r="O56" s="33"/>
      <c r="P56" s="33"/>
      <c r="Q56" s="33"/>
      <c r="R56" s="33"/>
      <c r="S56" s="33"/>
      <c r="T56" s="33"/>
      <c r="U56" s="33"/>
      <c r="V56" s="33"/>
      <c r="W56" s="33"/>
      <c r="X56" s="33"/>
      <c r="Y56" s="33"/>
      <c r="Z56" s="33"/>
      <c r="AA56" s="33"/>
      <c r="AB56" s="33"/>
      <c r="AC56" s="33"/>
      <c r="AD56" s="33"/>
      <c r="AE56" s="33"/>
      <c r="AF56" s="33"/>
      <c r="AG56" s="33"/>
      <c r="AH56" s="33"/>
      <c r="AI56" s="33"/>
      <c r="AJ56" s="38">
        <f t="shared" si="0"/>
        <v>1</v>
      </c>
    </row>
    <row r="57" spans="1:36" s="42" customFormat="1" ht="14.25">
      <c r="A57" s="40" t="s">
        <v>2</v>
      </c>
      <c r="B57" s="34"/>
      <c r="C57" s="34"/>
      <c r="D57" s="34"/>
      <c r="E57" s="34"/>
      <c r="F57" s="34"/>
      <c r="G57" s="34"/>
      <c r="H57" s="34"/>
      <c r="I57" s="34"/>
      <c r="J57" s="34"/>
      <c r="K57" s="34"/>
      <c r="L57" s="34">
        <v>0.4</v>
      </c>
      <c r="M57" s="36">
        <v>0.3</v>
      </c>
      <c r="N57" s="34">
        <v>0.3</v>
      </c>
      <c r="O57" s="34"/>
      <c r="P57" s="34"/>
      <c r="Q57" s="34"/>
      <c r="R57" s="34"/>
      <c r="S57" s="34"/>
      <c r="T57" s="34"/>
      <c r="U57" s="34"/>
      <c r="V57" s="34"/>
      <c r="W57" s="34"/>
      <c r="X57" s="34"/>
      <c r="Y57" s="34"/>
      <c r="Z57" s="34"/>
      <c r="AA57" s="34"/>
      <c r="AB57" s="34"/>
      <c r="AC57" s="34"/>
      <c r="AD57" s="34"/>
      <c r="AE57" s="34"/>
      <c r="AF57" s="34"/>
      <c r="AG57" s="34"/>
      <c r="AH57" s="34"/>
      <c r="AI57" s="34"/>
      <c r="AJ57" s="41">
        <f t="shared" si="0"/>
        <v>1</v>
      </c>
    </row>
    <row r="58" spans="1:36" s="39" customFormat="1" ht="14.25">
      <c r="A58" s="37" t="s">
        <v>18</v>
      </c>
      <c r="B58" s="33"/>
      <c r="C58" s="33"/>
      <c r="D58" s="33"/>
      <c r="E58" s="33"/>
      <c r="F58" s="33"/>
      <c r="G58" s="33"/>
      <c r="H58" s="33"/>
      <c r="I58" s="33"/>
      <c r="J58" s="33"/>
      <c r="K58" s="33"/>
      <c r="L58" s="33">
        <f aca="true" t="shared" si="10" ref="L58:V58">SUM(L59:L59)</f>
        <v>8</v>
      </c>
      <c r="M58" s="35">
        <f t="shared" si="10"/>
        <v>8</v>
      </c>
      <c r="N58" s="33">
        <f t="shared" si="10"/>
        <v>8</v>
      </c>
      <c r="O58" s="33">
        <f t="shared" si="10"/>
        <v>8</v>
      </c>
      <c r="P58" s="33">
        <f t="shared" si="10"/>
        <v>8</v>
      </c>
      <c r="Q58" s="33">
        <f t="shared" si="10"/>
        <v>8</v>
      </c>
      <c r="R58" s="33">
        <f>SUM(S58:AH58)</f>
        <v>32</v>
      </c>
      <c r="S58" s="33">
        <f t="shared" si="10"/>
        <v>8</v>
      </c>
      <c r="T58" s="33">
        <f t="shared" si="10"/>
        <v>8</v>
      </c>
      <c r="U58" s="33">
        <f t="shared" si="10"/>
        <v>8</v>
      </c>
      <c r="V58" s="33">
        <f t="shared" si="10"/>
        <v>8</v>
      </c>
      <c r="W58" s="33"/>
      <c r="X58" s="33"/>
      <c r="Y58" s="33"/>
      <c r="Z58" s="33"/>
      <c r="AA58" s="33"/>
      <c r="AB58" s="33"/>
      <c r="AC58" s="33"/>
      <c r="AD58" s="33"/>
      <c r="AE58" s="33"/>
      <c r="AF58" s="33"/>
      <c r="AG58" s="33"/>
      <c r="AH58" s="33"/>
      <c r="AI58" s="33"/>
      <c r="AJ58" s="38">
        <f t="shared" si="0"/>
        <v>80</v>
      </c>
    </row>
    <row r="59" spans="1:36" s="42" customFormat="1" ht="14.25">
      <c r="A59" s="40" t="s">
        <v>6</v>
      </c>
      <c r="B59" s="34"/>
      <c r="C59" s="34"/>
      <c r="D59" s="34"/>
      <c r="E59" s="34"/>
      <c r="F59" s="34"/>
      <c r="G59" s="34"/>
      <c r="H59" s="34"/>
      <c r="I59" s="34"/>
      <c r="J59" s="34"/>
      <c r="K59" s="34"/>
      <c r="L59" s="34">
        <v>8</v>
      </c>
      <c r="M59" s="36">
        <v>8</v>
      </c>
      <c r="N59" s="34">
        <v>8</v>
      </c>
      <c r="O59" s="34">
        <v>8</v>
      </c>
      <c r="P59" s="34">
        <v>8</v>
      </c>
      <c r="Q59" s="34">
        <v>8</v>
      </c>
      <c r="R59" s="34">
        <f>SUM(S59:AH59)</f>
        <v>32</v>
      </c>
      <c r="S59" s="34">
        <v>8</v>
      </c>
      <c r="T59" s="34">
        <v>8</v>
      </c>
      <c r="U59" s="34">
        <v>8</v>
      </c>
      <c r="V59" s="34">
        <v>8</v>
      </c>
      <c r="W59" s="34"/>
      <c r="X59" s="34"/>
      <c r="Y59" s="34"/>
      <c r="Z59" s="34"/>
      <c r="AA59" s="34"/>
      <c r="AB59" s="34"/>
      <c r="AC59" s="34"/>
      <c r="AD59" s="34"/>
      <c r="AE59" s="34"/>
      <c r="AF59" s="34"/>
      <c r="AG59" s="34"/>
      <c r="AH59" s="34"/>
      <c r="AI59" s="34"/>
      <c r="AJ59" s="41">
        <f t="shared" si="0"/>
        <v>80</v>
      </c>
    </row>
    <row r="60" spans="1:36" s="39" customFormat="1" ht="14.25">
      <c r="A60" s="37" t="s">
        <v>19</v>
      </c>
      <c r="B60" s="33"/>
      <c r="C60" s="33"/>
      <c r="D60" s="33"/>
      <c r="E60" s="33"/>
      <c r="F60" s="33"/>
      <c r="G60" s="33"/>
      <c r="H60" s="33"/>
      <c r="I60" s="33">
        <f>I61</f>
        <v>0.96</v>
      </c>
      <c r="J60" s="33">
        <f>J61</f>
        <v>0.96</v>
      </c>
      <c r="K60" s="33">
        <f aca="true" t="shared" si="11" ref="K60:AC60">K61</f>
        <v>0.97</v>
      </c>
      <c r="L60" s="33">
        <f t="shared" si="11"/>
        <v>0.97</v>
      </c>
      <c r="M60" s="35">
        <f t="shared" si="11"/>
        <v>0.97</v>
      </c>
      <c r="N60" s="33">
        <f t="shared" si="11"/>
        <v>0.97</v>
      </c>
      <c r="O60" s="33">
        <f t="shared" si="11"/>
        <v>0.97</v>
      </c>
      <c r="P60" s="33">
        <f t="shared" si="11"/>
        <v>0.97</v>
      </c>
      <c r="Q60" s="33">
        <f t="shared" si="11"/>
        <v>0.97</v>
      </c>
      <c r="R60" s="33">
        <f>SUM(S60:AH60)</f>
        <v>10.67</v>
      </c>
      <c r="S60" s="33">
        <f t="shared" si="11"/>
        <v>0.97</v>
      </c>
      <c r="T60" s="33">
        <f t="shared" si="11"/>
        <v>0.97</v>
      </c>
      <c r="U60" s="33">
        <f t="shared" si="11"/>
        <v>0.97</v>
      </c>
      <c r="V60" s="33">
        <f t="shared" si="11"/>
        <v>0.97</v>
      </c>
      <c r="W60" s="33">
        <f t="shared" si="11"/>
        <v>0.97</v>
      </c>
      <c r="X60" s="33">
        <f t="shared" si="11"/>
        <v>0.97</v>
      </c>
      <c r="Y60" s="33">
        <f t="shared" si="11"/>
        <v>0.97</v>
      </c>
      <c r="Z60" s="33">
        <f t="shared" si="11"/>
        <v>0.97</v>
      </c>
      <c r="AA60" s="33">
        <f t="shared" si="11"/>
        <v>0.97</v>
      </c>
      <c r="AB60" s="33">
        <f t="shared" si="11"/>
        <v>0.97</v>
      </c>
      <c r="AC60" s="33">
        <f t="shared" si="11"/>
        <v>0.97</v>
      </c>
      <c r="AD60" s="33"/>
      <c r="AE60" s="33"/>
      <c r="AF60" s="33"/>
      <c r="AG60" s="33"/>
      <c r="AH60" s="33"/>
      <c r="AI60" s="33"/>
      <c r="AJ60" s="38">
        <f t="shared" si="0"/>
        <v>19.37999999999999</v>
      </c>
    </row>
    <row r="61" spans="1:36" s="42" customFormat="1" ht="14.25">
      <c r="A61" s="40" t="s">
        <v>3</v>
      </c>
      <c r="B61" s="34"/>
      <c r="C61" s="34"/>
      <c r="D61" s="34"/>
      <c r="E61" s="34"/>
      <c r="F61" s="34"/>
      <c r="G61" s="34"/>
      <c r="H61" s="34"/>
      <c r="I61" s="34">
        <v>0.96</v>
      </c>
      <c r="J61" s="34">
        <v>0.96</v>
      </c>
      <c r="K61" s="34">
        <v>0.97</v>
      </c>
      <c r="L61" s="34">
        <v>0.97</v>
      </c>
      <c r="M61" s="36">
        <v>0.97</v>
      </c>
      <c r="N61" s="34">
        <v>0.97</v>
      </c>
      <c r="O61" s="34">
        <v>0.97</v>
      </c>
      <c r="P61" s="34">
        <v>0.97</v>
      </c>
      <c r="Q61" s="34">
        <v>0.97</v>
      </c>
      <c r="R61" s="34">
        <f>SUM(S61:AH61)</f>
        <v>10.67</v>
      </c>
      <c r="S61" s="34">
        <v>0.97</v>
      </c>
      <c r="T61" s="34">
        <v>0.97</v>
      </c>
      <c r="U61" s="34">
        <v>0.97</v>
      </c>
      <c r="V61" s="34">
        <v>0.97</v>
      </c>
      <c r="W61" s="34">
        <v>0.97</v>
      </c>
      <c r="X61" s="34">
        <v>0.97</v>
      </c>
      <c r="Y61" s="34">
        <v>0.97</v>
      </c>
      <c r="Z61" s="34">
        <v>0.97</v>
      </c>
      <c r="AA61" s="34">
        <v>0.97</v>
      </c>
      <c r="AB61" s="34">
        <v>0.97</v>
      </c>
      <c r="AC61" s="34">
        <v>0.97</v>
      </c>
      <c r="AD61" s="34"/>
      <c r="AE61" s="34"/>
      <c r="AF61" s="34"/>
      <c r="AG61" s="34"/>
      <c r="AH61" s="34"/>
      <c r="AI61" s="34"/>
      <c r="AJ61" s="41">
        <f t="shared" si="0"/>
        <v>19.37999999999999</v>
      </c>
    </row>
    <row r="62" spans="1:36" s="39" customFormat="1" ht="14.25">
      <c r="A62" s="37" t="s">
        <v>20</v>
      </c>
      <c r="B62" s="33"/>
      <c r="C62" s="33"/>
      <c r="D62" s="33"/>
      <c r="E62" s="33"/>
      <c r="F62" s="33"/>
      <c r="G62" s="33"/>
      <c r="H62" s="33">
        <f>SUM(H63:H64)</f>
        <v>11.558846</v>
      </c>
      <c r="I62" s="33">
        <f aca="true" t="shared" si="12" ref="I62:AB62">SUM(I63:I64)</f>
        <v>11.743236</v>
      </c>
      <c r="J62" s="33">
        <f t="shared" si="12"/>
        <v>52.266799</v>
      </c>
      <c r="K62" s="33">
        <f t="shared" si="12"/>
        <v>11.4852</v>
      </c>
      <c r="L62" s="33">
        <f t="shared" si="12"/>
        <v>11.091948</v>
      </c>
      <c r="M62" s="35">
        <f t="shared" si="12"/>
        <v>16.0641672575</v>
      </c>
      <c r="N62" s="33">
        <f t="shared" si="12"/>
        <v>13.3983672575</v>
      </c>
      <c r="O62" s="33">
        <f t="shared" si="12"/>
        <v>13.3983672575</v>
      </c>
      <c r="P62" s="33">
        <f t="shared" si="12"/>
        <v>13.3983672575</v>
      </c>
      <c r="Q62" s="33">
        <f t="shared" si="12"/>
        <v>13.3983672575</v>
      </c>
      <c r="R62" s="33">
        <f>SUM(S62:AH62)</f>
        <v>133.983672575</v>
      </c>
      <c r="S62" s="33">
        <f t="shared" si="12"/>
        <v>13.3983672575</v>
      </c>
      <c r="T62" s="33">
        <f t="shared" si="12"/>
        <v>13.3983672575</v>
      </c>
      <c r="U62" s="33">
        <f t="shared" si="12"/>
        <v>13.3983672575</v>
      </c>
      <c r="V62" s="33">
        <f t="shared" si="12"/>
        <v>13.3983672575</v>
      </c>
      <c r="W62" s="33">
        <f t="shared" si="12"/>
        <v>13.3983672575</v>
      </c>
      <c r="X62" s="33">
        <f t="shared" si="12"/>
        <v>13.3983672575</v>
      </c>
      <c r="Y62" s="33">
        <f t="shared" si="12"/>
        <v>13.3983672575</v>
      </c>
      <c r="Z62" s="33">
        <f t="shared" si="12"/>
        <v>13.3983672575</v>
      </c>
      <c r="AA62" s="33">
        <f t="shared" si="12"/>
        <v>13.3983672575</v>
      </c>
      <c r="AB62" s="33">
        <f t="shared" si="12"/>
        <v>13.3983672575</v>
      </c>
      <c r="AC62" s="33"/>
      <c r="AD62" s="33"/>
      <c r="AE62" s="33"/>
      <c r="AF62" s="33"/>
      <c r="AG62" s="33"/>
      <c r="AH62" s="33"/>
      <c r="AI62" s="33"/>
      <c r="AJ62" s="38">
        <f t="shared" si="0"/>
        <v>301.7873378625002</v>
      </c>
    </row>
    <row r="63" spans="1:36" s="42" customFormat="1" ht="14.25">
      <c r="A63" s="40" t="s">
        <v>2</v>
      </c>
      <c r="B63" s="34"/>
      <c r="C63" s="34"/>
      <c r="D63" s="34"/>
      <c r="E63" s="34"/>
      <c r="F63" s="34"/>
      <c r="G63" s="34"/>
      <c r="H63" s="34"/>
      <c r="I63" s="34"/>
      <c r="J63" s="34">
        <v>40.5362</v>
      </c>
      <c r="K63" s="34"/>
      <c r="L63" s="34"/>
      <c r="M63" s="36">
        <v>2.6658</v>
      </c>
      <c r="N63" s="34"/>
      <c r="O63" s="34"/>
      <c r="P63" s="34"/>
      <c r="Q63" s="34"/>
      <c r="R63" s="34"/>
      <c r="S63" s="34"/>
      <c r="T63" s="34"/>
      <c r="U63" s="34"/>
      <c r="V63" s="34"/>
      <c r="W63" s="34"/>
      <c r="X63" s="34"/>
      <c r="Y63" s="34"/>
      <c r="Z63" s="34"/>
      <c r="AA63" s="34"/>
      <c r="AB63" s="34"/>
      <c r="AC63" s="34"/>
      <c r="AD63" s="34"/>
      <c r="AE63" s="34"/>
      <c r="AF63" s="34"/>
      <c r="AG63" s="34"/>
      <c r="AH63" s="34"/>
      <c r="AI63" s="34"/>
      <c r="AJ63" s="41">
        <f t="shared" si="0"/>
        <v>43.202</v>
      </c>
    </row>
    <row r="64" spans="1:36" s="42" customFormat="1" ht="14.25">
      <c r="A64" s="40" t="s">
        <v>3</v>
      </c>
      <c r="B64" s="34"/>
      <c r="C64" s="34"/>
      <c r="D64" s="34"/>
      <c r="E64" s="34"/>
      <c r="F64" s="34"/>
      <c r="G64" s="34"/>
      <c r="H64" s="34">
        <v>11.558846</v>
      </c>
      <c r="I64" s="34">
        <v>11.743236</v>
      </c>
      <c r="J64" s="34">
        <v>11.730599</v>
      </c>
      <c r="K64" s="34">
        <v>11.4852</v>
      </c>
      <c r="L64" s="34">
        <v>11.091948</v>
      </c>
      <c r="M64" s="36">
        <v>13.3983672575</v>
      </c>
      <c r="N64" s="34">
        <v>13.3983672575</v>
      </c>
      <c r="O64" s="34">
        <v>13.3983672575</v>
      </c>
      <c r="P64" s="34">
        <v>13.3983672575</v>
      </c>
      <c r="Q64" s="34">
        <v>13.3983672575</v>
      </c>
      <c r="R64" s="34">
        <f>SUM(S64:AH64)</f>
        <v>133.983672575</v>
      </c>
      <c r="S64" s="34">
        <v>13.3983672575</v>
      </c>
      <c r="T64" s="34">
        <v>13.3983672575</v>
      </c>
      <c r="U64" s="34">
        <v>13.3983672575</v>
      </c>
      <c r="V64" s="34">
        <v>13.3983672575</v>
      </c>
      <c r="W64" s="34">
        <v>13.3983672575</v>
      </c>
      <c r="X64" s="34">
        <v>13.3983672575</v>
      </c>
      <c r="Y64" s="34">
        <v>13.3983672575</v>
      </c>
      <c r="Z64" s="34">
        <v>13.3983672575</v>
      </c>
      <c r="AA64" s="34">
        <v>13.3983672575</v>
      </c>
      <c r="AB64" s="34">
        <v>13.3983672575</v>
      </c>
      <c r="AC64" s="34"/>
      <c r="AD64" s="34"/>
      <c r="AE64" s="34"/>
      <c r="AF64" s="34"/>
      <c r="AG64" s="34"/>
      <c r="AH64" s="34"/>
      <c r="AI64" s="34"/>
      <c r="AJ64" s="41">
        <f t="shared" si="0"/>
        <v>258.5853378625001</v>
      </c>
    </row>
    <row r="65" spans="1:36" s="39" customFormat="1" ht="14.25">
      <c r="A65" s="37" t="s">
        <v>21</v>
      </c>
      <c r="B65" s="33"/>
      <c r="C65" s="33">
        <f>SUM(C66:C67)</f>
        <v>1.892133</v>
      </c>
      <c r="D65" s="33">
        <f aca="true" t="shared" si="13" ref="D65:X65">SUM(D66:D67)</f>
        <v>1.1148</v>
      </c>
      <c r="E65" s="33">
        <f t="shared" si="13"/>
        <v>2.385182</v>
      </c>
      <c r="F65" s="33">
        <f t="shared" si="13"/>
        <v>4.93143</v>
      </c>
      <c r="G65" s="33">
        <f t="shared" si="13"/>
        <v>12.663401</v>
      </c>
      <c r="H65" s="33">
        <f t="shared" si="13"/>
        <v>14.593975</v>
      </c>
      <c r="I65" s="33">
        <f t="shared" si="13"/>
        <v>17.957405</v>
      </c>
      <c r="J65" s="33">
        <f t="shared" si="13"/>
        <v>21.603810000000003</v>
      </c>
      <c r="K65" s="33">
        <f t="shared" si="13"/>
        <v>16.251755</v>
      </c>
      <c r="L65" s="33">
        <f t="shared" si="13"/>
        <v>38.856317000000004</v>
      </c>
      <c r="M65" s="35">
        <f t="shared" si="13"/>
        <v>95.559512545</v>
      </c>
      <c r="N65" s="33">
        <f t="shared" si="13"/>
        <v>2.865267965</v>
      </c>
      <c r="O65" s="33">
        <f t="shared" si="13"/>
        <v>42.977767965</v>
      </c>
      <c r="P65" s="33">
        <f t="shared" si="13"/>
        <v>42.977767965</v>
      </c>
      <c r="Q65" s="33">
        <f t="shared" si="13"/>
        <v>42.977767965</v>
      </c>
      <c r="R65" s="33">
        <f>SUM(S65:AH65)</f>
        <v>17.191607790000003</v>
      </c>
      <c r="S65" s="33">
        <f t="shared" si="13"/>
        <v>2.865267965</v>
      </c>
      <c r="T65" s="33">
        <f t="shared" si="13"/>
        <v>2.865267965</v>
      </c>
      <c r="U65" s="33">
        <f t="shared" si="13"/>
        <v>2.865267965</v>
      </c>
      <c r="V65" s="33">
        <f t="shared" si="13"/>
        <v>2.865267965</v>
      </c>
      <c r="W65" s="33">
        <f t="shared" si="13"/>
        <v>2.865267965</v>
      </c>
      <c r="X65" s="33">
        <f t="shared" si="13"/>
        <v>2.865267965</v>
      </c>
      <c r="Y65" s="33"/>
      <c r="Z65" s="33"/>
      <c r="AA65" s="33"/>
      <c r="AB65" s="33"/>
      <c r="AC65" s="33"/>
      <c r="AD65" s="33"/>
      <c r="AE65" s="33"/>
      <c r="AF65" s="33"/>
      <c r="AG65" s="33"/>
      <c r="AH65" s="33"/>
      <c r="AI65" s="33"/>
      <c r="AJ65" s="38">
        <f t="shared" si="0"/>
        <v>376.7999001949999</v>
      </c>
    </row>
    <row r="66" spans="1:36" s="42" customFormat="1" ht="14.25">
      <c r="A66" s="40" t="s">
        <v>2</v>
      </c>
      <c r="B66" s="34"/>
      <c r="C66" s="34">
        <v>1.892133</v>
      </c>
      <c r="D66" s="34">
        <v>1.1148</v>
      </c>
      <c r="E66" s="34">
        <v>2.385182</v>
      </c>
      <c r="F66" s="34">
        <v>4.93143</v>
      </c>
      <c r="G66" s="34">
        <v>12.663401</v>
      </c>
      <c r="H66" s="34">
        <v>14.593975</v>
      </c>
      <c r="I66" s="34">
        <v>15.514976</v>
      </c>
      <c r="J66" s="34">
        <v>19.151976</v>
      </c>
      <c r="K66" s="34">
        <v>13.801</v>
      </c>
      <c r="L66" s="34">
        <v>36.487498</v>
      </c>
      <c r="M66" s="36">
        <v>92.69424458</v>
      </c>
      <c r="N66" s="34"/>
      <c r="O66" s="34">
        <v>40.1125</v>
      </c>
      <c r="P66" s="34">
        <v>40.1125</v>
      </c>
      <c r="Q66" s="34">
        <v>40.1125</v>
      </c>
      <c r="R66" s="34"/>
      <c r="S66" s="34"/>
      <c r="T66" s="34"/>
      <c r="U66" s="34"/>
      <c r="V66" s="34"/>
      <c r="W66" s="34"/>
      <c r="X66" s="34"/>
      <c r="Y66" s="34"/>
      <c r="Z66" s="34"/>
      <c r="AA66" s="34"/>
      <c r="AB66" s="34"/>
      <c r="AC66" s="34"/>
      <c r="AD66" s="34"/>
      <c r="AE66" s="34"/>
      <c r="AF66" s="34"/>
      <c r="AG66" s="34"/>
      <c r="AH66" s="34"/>
      <c r="AI66" s="34"/>
      <c r="AJ66" s="41">
        <f t="shared" si="0"/>
        <v>335.56811558000004</v>
      </c>
    </row>
    <row r="67" spans="1:36" s="42" customFormat="1" ht="14.25">
      <c r="A67" s="40" t="s">
        <v>3</v>
      </c>
      <c r="B67" s="34"/>
      <c r="C67" s="34"/>
      <c r="D67" s="34"/>
      <c r="E67" s="34"/>
      <c r="F67" s="34"/>
      <c r="G67" s="34"/>
      <c r="H67" s="34">
        <v>0</v>
      </c>
      <c r="I67" s="34">
        <v>2.442429</v>
      </c>
      <c r="J67" s="34">
        <v>2.451834</v>
      </c>
      <c r="K67" s="34">
        <v>2.450755</v>
      </c>
      <c r="L67" s="34">
        <v>2.368819</v>
      </c>
      <c r="M67" s="36">
        <v>2.865267965</v>
      </c>
      <c r="N67" s="34">
        <v>2.865267965</v>
      </c>
      <c r="O67" s="34">
        <v>2.865267965</v>
      </c>
      <c r="P67" s="34">
        <v>2.865267965</v>
      </c>
      <c r="Q67" s="34">
        <v>2.865267965</v>
      </c>
      <c r="R67" s="34">
        <f>SUM(S67:AH67)</f>
        <v>17.191607790000003</v>
      </c>
      <c r="S67" s="34">
        <v>2.865267965</v>
      </c>
      <c r="T67" s="34">
        <v>2.865267965</v>
      </c>
      <c r="U67" s="34">
        <v>2.865267965</v>
      </c>
      <c r="V67" s="34">
        <v>2.865267965</v>
      </c>
      <c r="W67" s="34">
        <v>2.865267965</v>
      </c>
      <c r="X67" s="34">
        <v>2.865267965</v>
      </c>
      <c r="Y67" s="34"/>
      <c r="Z67" s="34"/>
      <c r="AA67" s="34"/>
      <c r="AB67" s="34"/>
      <c r="AC67" s="34"/>
      <c r="AD67" s="34"/>
      <c r="AE67" s="34"/>
      <c r="AF67" s="34"/>
      <c r="AG67" s="34"/>
      <c r="AH67" s="34"/>
      <c r="AI67" s="34"/>
      <c r="AJ67" s="41">
        <f t="shared" si="0"/>
        <v>41.23178461500001</v>
      </c>
    </row>
    <row r="68" spans="1:36" s="39" customFormat="1" ht="14.25">
      <c r="A68" s="37" t="s">
        <v>22</v>
      </c>
      <c r="B68" s="33">
        <f>SUM(B69:B72)</f>
        <v>4.4634</v>
      </c>
      <c r="C68" s="33"/>
      <c r="D68" s="33">
        <f>SUM(D69:D72)</f>
        <v>15.04825</v>
      </c>
      <c r="E68" s="33">
        <f aca="true" t="shared" si="14" ref="E68:AG68">SUM(E69:E72)</f>
        <v>5.60595</v>
      </c>
      <c r="F68" s="33">
        <f t="shared" si="14"/>
        <v>18.491535</v>
      </c>
      <c r="G68" s="33">
        <f t="shared" si="14"/>
        <v>6.625149</v>
      </c>
      <c r="H68" s="33">
        <f t="shared" si="14"/>
        <v>23.214072</v>
      </c>
      <c r="I68" s="33">
        <f t="shared" si="14"/>
        <v>65.05087</v>
      </c>
      <c r="J68" s="33">
        <f t="shared" si="14"/>
        <v>31.157843</v>
      </c>
      <c r="K68" s="33">
        <f t="shared" si="14"/>
        <v>44.877406</v>
      </c>
      <c r="L68" s="33">
        <f t="shared" si="14"/>
        <v>96.977732</v>
      </c>
      <c r="M68" s="35">
        <f t="shared" si="14"/>
        <v>210.23804592536578</v>
      </c>
      <c r="N68" s="33">
        <f t="shared" si="14"/>
        <v>326.0486838307154</v>
      </c>
      <c r="O68" s="33">
        <f t="shared" si="14"/>
        <v>585.5742505867968</v>
      </c>
      <c r="P68" s="33">
        <f t="shared" si="14"/>
        <v>626.8442222683603</v>
      </c>
      <c r="Q68" s="33">
        <f t="shared" si="14"/>
        <v>507.0216842923459</v>
      </c>
      <c r="R68" s="33">
        <f>SUM(S68:AH68)</f>
        <v>2160.5301408341966</v>
      </c>
      <c r="S68" s="33">
        <f t="shared" si="14"/>
        <v>228.55808161385397</v>
      </c>
      <c r="T68" s="33">
        <f t="shared" si="14"/>
        <v>232.99272753004405</v>
      </c>
      <c r="U68" s="33">
        <f t="shared" si="14"/>
        <v>244.0315690316812</v>
      </c>
      <c r="V68" s="33">
        <f t="shared" si="14"/>
        <v>192.214019898</v>
      </c>
      <c r="W68" s="33">
        <f t="shared" si="14"/>
        <v>207.2183086498374</v>
      </c>
      <c r="X68" s="33">
        <f t="shared" si="14"/>
        <v>223.30086985265038</v>
      </c>
      <c r="Y68" s="33">
        <f t="shared" si="14"/>
        <v>202.1036038214472</v>
      </c>
      <c r="Z68" s="33">
        <f t="shared" si="14"/>
        <v>176.607770222439</v>
      </c>
      <c r="AA68" s="33">
        <f t="shared" si="14"/>
        <v>154.30156785341458</v>
      </c>
      <c r="AB68" s="33">
        <f t="shared" si="14"/>
        <v>128.647580437935</v>
      </c>
      <c r="AC68" s="33">
        <f t="shared" si="14"/>
        <v>103.3320363674472</v>
      </c>
      <c r="AD68" s="33">
        <f t="shared" si="14"/>
        <v>21.5504654570406</v>
      </c>
      <c r="AE68" s="33">
        <f t="shared" si="14"/>
        <v>17.6714980880976</v>
      </c>
      <c r="AF68" s="33">
        <f t="shared" si="14"/>
        <v>14.0000210051544</v>
      </c>
      <c r="AG68" s="33">
        <f t="shared" si="14"/>
        <v>14.0000210051544</v>
      </c>
      <c r="AH68" s="33"/>
      <c r="AI68" s="33">
        <f>SUM(AI69:AI72)</f>
        <v>73.04324000000001</v>
      </c>
      <c r="AJ68" s="38">
        <f t="shared" si="0"/>
        <v>4800.8124747377815</v>
      </c>
    </row>
    <row r="69" spans="1:36" s="42" customFormat="1" ht="14.25">
      <c r="A69" s="40" t="s">
        <v>23</v>
      </c>
      <c r="B69" s="34"/>
      <c r="C69" s="34"/>
      <c r="D69" s="34"/>
      <c r="E69" s="34"/>
      <c r="F69" s="34"/>
      <c r="G69" s="34"/>
      <c r="H69" s="34"/>
      <c r="I69" s="34"/>
      <c r="J69" s="34"/>
      <c r="K69" s="34"/>
      <c r="L69" s="34"/>
      <c r="M69" s="36">
        <f>M43+M11+M9</f>
        <v>3.3618</v>
      </c>
      <c r="N69" s="34">
        <f>N43+N11+N9</f>
        <v>2.63998</v>
      </c>
      <c r="O69" s="34">
        <f>O43+O11+O9</f>
        <v>2.63998</v>
      </c>
      <c r="P69" s="34"/>
      <c r="Q69" s="34"/>
      <c r="R69" s="34"/>
      <c r="S69" s="34"/>
      <c r="T69" s="34"/>
      <c r="U69" s="34"/>
      <c r="V69" s="34"/>
      <c r="W69" s="34"/>
      <c r="X69" s="34"/>
      <c r="Y69" s="34"/>
      <c r="Z69" s="34"/>
      <c r="AA69" s="34"/>
      <c r="AB69" s="34"/>
      <c r="AC69" s="34"/>
      <c r="AD69" s="34"/>
      <c r="AE69" s="34"/>
      <c r="AF69" s="34"/>
      <c r="AG69" s="34"/>
      <c r="AH69" s="34"/>
      <c r="AI69" s="34">
        <f>81.685-Q69-P69-O69-M69-N69</f>
        <v>73.04324000000001</v>
      </c>
      <c r="AJ69" s="41">
        <f t="shared" si="0"/>
        <v>81.68500000000002</v>
      </c>
    </row>
    <row r="70" spans="1:36" s="42" customFormat="1" ht="14.25">
      <c r="A70" s="40" t="s">
        <v>2</v>
      </c>
      <c r="B70" s="34">
        <v>4.4634</v>
      </c>
      <c r="C70" s="34"/>
      <c r="D70" s="34">
        <v>15.04825</v>
      </c>
      <c r="E70" s="34">
        <v>5.60595</v>
      </c>
      <c r="F70" s="34">
        <v>18.491535</v>
      </c>
      <c r="G70" s="34">
        <v>6.625149</v>
      </c>
      <c r="H70" s="34">
        <v>23.214072</v>
      </c>
      <c r="I70" s="34">
        <v>48.113952</v>
      </c>
      <c r="J70" s="34"/>
      <c r="K70" s="34"/>
      <c r="L70" s="34">
        <v>15.883044</v>
      </c>
      <c r="M70" s="36">
        <v>81.8958</v>
      </c>
      <c r="N70" s="34">
        <v>203.603517</v>
      </c>
      <c r="O70" s="34">
        <v>400.15512</v>
      </c>
      <c r="P70" s="34">
        <v>383.75532</v>
      </c>
      <c r="Q70" s="34">
        <v>340.75584471024</v>
      </c>
      <c r="R70" s="34">
        <f>SUM(S70:AH70)</f>
        <v>26.511468965459997</v>
      </c>
      <c r="S70" s="34">
        <v>26.511468965459997</v>
      </c>
      <c r="T70" s="34"/>
      <c r="U70" s="34"/>
      <c r="V70" s="34"/>
      <c r="W70" s="34"/>
      <c r="X70" s="34"/>
      <c r="Y70" s="34"/>
      <c r="Z70" s="34"/>
      <c r="AA70" s="34"/>
      <c r="AB70" s="34"/>
      <c r="AC70" s="34"/>
      <c r="AD70" s="34"/>
      <c r="AE70" s="34"/>
      <c r="AF70" s="34"/>
      <c r="AG70" s="34"/>
      <c r="AH70" s="34"/>
      <c r="AI70" s="34"/>
      <c r="AJ70" s="41">
        <f t="shared" si="0"/>
        <v>1574.1224226757001</v>
      </c>
    </row>
    <row r="71" spans="1:36" s="42" customFormat="1" ht="14.25">
      <c r="A71" s="40" t="s">
        <v>6</v>
      </c>
      <c r="B71" s="34"/>
      <c r="C71" s="34"/>
      <c r="D71" s="34"/>
      <c r="E71" s="34"/>
      <c r="F71" s="34"/>
      <c r="G71" s="34"/>
      <c r="H71" s="34"/>
      <c r="I71" s="34"/>
      <c r="J71" s="34"/>
      <c r="K71" s="34"/>
      <c r="L71" s="34">
        <v>22.204536</v>
      </c>
      <c r="M71" s="36">
        <v>52.913244</v>
      </c>
      <c r="N71" s="34">
        <v>18.216094</v>
      </c>
      <c r="O71" s="34">
        <v>65.530781</v>
      </c>
      <c r="P71" s="34">
        <v>109.6636779586855</v>
      </c>
      <c r="Q71" s="34">
        <v>29.87599995831732</v>
      </c>
      <c r="R71" s="34">
        <f>SUM(S71:AH71)</f>
        <v>186.59566708299718</v>
      </c>
      <c r="S71" s="34">
        <v>51.18366659525577</v>
      </c>
      <c r="T71" s="34">
        <v>69.16099990350745</v>
      </c>
      <c r="U71" s="34">
        <v>66.25100058423396</v>
      </c>
      <c r="V71" s="34"/>
      <c r="W71" s="34"/>
      <c r="X71" s="34"/>
      <c r="Y71" s="34"/>
      <c r="Z71" s="34"/>
      <c r="AA71" s="34"/>
      <c r="AB71" s="34"/>
      <c r="AC71" s="34"/>
      <c r="AD71" s="34"/>
      <c r="AE71" s="34"/>
      <c r="AF71" s="34"/>
      <c r="AG71" s="34"/>
      <c r="AH71" s="34"/>
      <c r="AI71" s="34"/>
      <c r="AJ71" s="41">
        <f t="shared" si="0"/>
        <v>484.99999999999994</v>
      </c>
    </row>
    <row r="72" spans="1:36" s="42" customFormat="1" ht="14.25">
      <c r="A72" s="40" t="s">
        <v>3</v>
      </c>
      <c r="B72" s="34"/>
      <c r="C72" s="34"/>
      <c r="D72" s="34"/>
      <c r="E72" s="34"/>
      <c r="F72" s="34"/>
      <c r="G72" s="34"/>
      <c r="H72" s="34">
        <v>0</v>
      </c>
      <c r="I72" s="34">
        <v>16.936918</v>
      </c>
      <c r="J72" s="34">
        <v>31.157843</v>
      </c>
      <c r="K72" s="34">
        <v>44.877406</v>
      </c>
      <c r="L72" s="34">
        <v>58.890152</v>
      </c>
      <c r="M72" s="36">
        <v>72.06720192536581</v>
      </c>
      <c r="N72" s="34">
        <v>101.5890928307154</v>
      </c>
      <c r="O72" s="34">
        <v>117.2483695867968</v>
      </c>
      <c r="P72" s="34">
        <v>133.4252243096748</v>
      </c>
      <c r="Q72" s="34">
        <v>136.3898396237886</v>
      </c>
      <c r="R72" s="34">
        <f>SUM(S72:AH72)</f>
        <v>1947.4230047857397</v>
      </c>
      <c r="S72" s="34">
        <v>150.8629460531382</v>
      </c>
      <c r="T72" s="34">
        <v>163.8317276265366</v>
      </c>
      <c r="U72" s="34">
        <v>177.78056844744722</v>
      </c>
      <c r="V72" s="34">
        <v>192.214019898</v>
      </c>
      <c r="W72" s="34">
        <v>207.2183086498374</v>
      </c>
      <c r="X72" s="34">
        <v>223.30086985265038</v>
      </c>
      <c r="Y72" s="34">
        <v>202.1036038214472</v>
      </c>
      <c r="Z72" s="34">
        <v>176.607770222439</v>
      </c>
      <c r="AA72" s="34">
        <v>154.30156785341458</v>
      </c>
      <c r="AB72" s="34">
        <v>128.647580437935</v>
      </c>
      <c r="AC72" s="34">
        <v>103.3320363674472</v>
      </c>
      <c r="AD72" s="34">
        <v>21.5504654570406</v>
      </c>
      <c r="AE72" s="34">
        <v>17.6714980880976</v>
      </c>
      <c r="AF72" s="34">
        <v>14.0000210051544</v>
      </c>
      <c r="AG72" s="34">
        <v>14.0000210051544</v>
      </c>
      <c r="AH72" s="34"/>
      <c r="AI72" s="34"/>
      <c r="AJ72" s="41">
        <f t="shared" si="0"/>
        <v>2660.0050520620835</v>
      </c>
    </row>
    <row r="73" spans="1:36" s="39" customFormat="1" ht="14.25">
      <c r="A73" s="37" t="s">
        <v>24</v>
      </c>
      <c r="B73" s="33"/>
      <c r="C73" s="33">
        <f>C74</f>
        <v>48.092</v>
      </c>
      <c r="D73" s="33">
        <f aca="true" t="shared" si="15" ref="D73:P73">D74</f>
        <v>53</v>
      </c>
      <c r="E73" s="33">
        <f t="shared" si="15"/>
        <v>58</v>
      </c>
      <c r="F73" s="33">
        <f t="shared" si="15"/>
        <v>59.64</v>
      </c>
      <c r="G73" s="33">
        <f t="shared" si="15"/>
        <v>64.48</v>
      </c>
      <c r="H73" s="33">
        <f t="shared" si="15"/>
        <v>69.3</v>
      </c>
      <c r="I73" s="33">
        <f t="shared" si="15"/>
        <v>69.3</v>
      </c>
      <c r="J73" s="33">
        <f t="shared" si="15"/>
        <v>71.913</v>
      </c>
      <c r="K73" s="33">
        <f t="shared" si="15"/>
        <v>75</v>
      </c>
      <c r="L73" s="33">
        <f t="shared" si="15"/>
        <v>78</v>
      </c>
      <c r="M73" s="35">
        <f t="shared" si="15"/>
        <v>89.8</v>
      </c>
      <c r="N73" s="33">
        <f t="shared" si="15"/>
        <v>100</v>
      </c>
      <c r="O73" s="33">
        <f t="shared" si="15"/>
        <v>145</v>
      </c>
      <c r="P73" s="33">
        <f t="shared" si="15"/>
        <v>205</v>
      </c>
      <c r="Q73" s="33"/>
      <c r="R73" s="33"/>
      <c r="S73" s="33"/>
      <c r="T73" s="33"/>
      <c r="U73" s="33"/>
      <c r="V73" s="33"/>
      <c r="W73" s="33"/>
      <c r="X73" s="33"/>
      <c r="Y73" s="33"/>
      <c r="Z73" s="33"/>
      <c r="AA73" s="33"/>
      <c r="AB73" s="33"/>
      <c r="AC73" s="33"/>
      <c r="AD73" s="33"/>
      <c r="AE73" s="33"/>
      <c r="AF73" s="33"/>
      <c r="AG73" s="33"/>
      <c r="AH73" s="33"/>
      <c r="AI73" s="33"/>
      <c r="AJ73" s="38">
        <f>SUM(B73:AI73)-R73</f>
        <v>1186.525</v>
      </c>
    </row>
    <row r="74" spans="1:36" s="42" customFormat="1" ht="14.25">
      <c r="A74" s="40" t="s">
        <v>2</v>
      </c>
      <c r="B74" s="34"/>
      <c r="C74" s="34">
        <v>48.092</v>
      </c>
      <c r="D74" s="34">
        <v>53</v>
      </c>
      <c r="E74" s="34">
        <v>58</v>
      </c>
      <c r="F74" s="34">
        <v>59.64</v>
      </c>
      <c r="G74" s="34">
        <v>64.48</v>
      </c>
      <c r="H74" s="34">
        <v>69.3</v>
      </c>
      <c r="I74" s="34">
        <v>69.3</v>
      </c>
      <c r="J74" s="34">
        <v>71.913</v>
      </c>
      <c r="K74" s="34">
        <v>75</v>
      </c>
      <c r="L74" s="34">
        <v>78</v>
      </c>
      <c r="M74" s="36">
        <v>89.8</v>
      </c>
      <c r="N74" s="34">
        <v>100</v>
      </c>
      <c r="O74" s="34">
        <v>145</v>
      </c>
      <c r="P74" s="34">
        <v>205</v>
      </c>
      <c r="Q74" s="34"/>
      <c r="R74" s="34"/>
      <c r="S74" s="34"/>
      <c r="T74" s="34"/>
      <c r="U74" s="34"/>
      <c r="V74" s="34"/>
      <c r="W74" s="34"/>
      <c r="X74" s="34"/>
      <c r="Y74" s="34"/>
      <c r="Z74" s="34"/>
      <c r="AA74" s="34"/>
      <c r="AB74" s="34"/>
      <c r="AC74" s="34"/>
      <c r="AD74" s="34"/>
      <c r="AE74" s="34"/>
      <c r="AF74" s="34"/>
      <c r="AG74" s="34"/>
      <c r="AH74" s="34"/>
      <c r="AI74" s="34"/>
      <c r="AJ74" s="41">
        <f>SUM(B74:AI74)-R74</f>
        <v>1186.525</v>
      </c>
    </row>
    <row r="75" spans="1:36" s="39" customFormat="1" ht="14.25">
      <c r="A75" s="37" t="s">
        <v>25</v>
      </c>
      <c r="B75" s="43">
        <f>B76</f>
        <v>0.02</v>
      </c>
      <c r="C75" s="33"/>
      <c r="D75" s="33">
        <f>D76</f>
        <v>1.630361</v>
      </c>
      <c r="E75" s="33">
        <f aca="true" t="shared" si="16" ref="E75:M75">E76</f>
        <v>2.580847</v>
      </c>
      <c r="F75" s="33">
        <f t="shared" si="16"/>
        <v>1.805051</v>
      </c>
      <c r="G75" s="33">
        <f t="shared" si="16"/>
        <v>0.47348</v>
      </c>
      <c r="H75" s="33">
        <f t="shared" si="16"/>
        <v>1.904352</v>
      </c>
      <c r="I75" s="33">
        <f t="shared" si="16"/>
        <v>1.1</v>
      </c>
      <c r="J75" s="33">
        <f t="shared" si="16"/>
        <v>0.8</v>
      </c>
      <c r="K75" s="33">
        <f t="shared" si="16"/>
        <v>1</v>
      </c>
      <c r="L75" s="33">
        <f t="shared" si="16"/>
        <v>1</v>
      </c>
      <c r="M75" s="35">
        <f t="shared" si="16"/>
        <v>0.805</v>
      </c>
      <c r="N75" s="33"/>
      <c r="O75" s="33"/>
      <c r="P75" s="33"/>
      <c r="Q75" s="33"/>
      <c r="R75" s="33"/>
      <c r="S75" s="33"/>
      <c r="T75" s="33"/>
      <c r="U75" s="33"/>
      <c r="V75" s="33"/>
      <c r="W75" s="33"/>
      <c r="X75" s="33"/>
      <c r="Y75" s="33"/>
      <c r="Z75" s="33"/>
      <c r="AA75" s="33"/>
      <c r="AB75" s="33"/>
      <c r="AC75" s="33"/>
      <c r="AD75" s="33"/>
      <c r="AE75" s="33"/>
      <c r="AF75" s="33"/>
      <c r="AG75" s="33"/>
      <c r="AH75" s="33"/>
      <c r="AI75" s="33"/>
      <c r="AJ75" s="38">
        <f>SUM(B75:AI75)-R75</f>
        <v>13.119091</v>
      </c>
    </row>
    <row r="76" spans="1:36" s="42" customFormat="1" ht="14.25">
      <c r="A76" s="40" t="s">
        <v>2</v>
      </c>
      <c r="B76" s="44">
        <v>0.02</v>
      </c>
      <c r="C76" s="34"/>
      <c r="D76" s="34">
        <v>1.630361</v>
      </c>
      <c r="E76" s="34">
        <v>2.580847</v>
      </c>
      <c r="F76" s="34">
        <v>1.805051</v>
      </c>
      <c r="G76" s="34">
        <v>0.47348</v>
      </c>
      <c r="H76" s="34">
        <v>1.904352</v>
      </c>
      <c r="I76" s="34">
        <v>1.1</v>
      </c>
      <c r="J76" s="34">
        <v>0.8</v>
      </c>
      <c r="K76" s="34">
        <v>1</v>
      </c>
      <c r="L76" s="34">
        <v>1</v>
      </c>
      <c r="M76" s="36">
        <v>0.805</v>
      </c>
      <c r="N76" s="34"/>
      <c r="O76" s="34"/>
      <c r="P76" s="34"/>
      <c r="Q76" s="34"/>
      <c r="R76" s="34"/>
      <c r="S76" s="34"/>
      <c r="T76" s="34"/>
      <c r="U76" s="34"/>
      <c r="V76" s="34"/>
      <c r="W76" s="34"/>
      <c r="X76" s="34"/>
      <c r="Y76" s="34"/>
      <c r="Z76" s="34"/>
      <c r="AA76" s="34"/>
      <c r="AB76" s="34"/>
      <c r="AC76" s="34"/>
      <c r="AD76" s="34"/>
      <c r="AE76" s="34"/>
      <c r="AF76" s="34"/>
      <c r="AG76" s="34"/>
      <c r="AH76" s="34"/>
      <c r="AI76" s="34"/>
      <c r="AJ76" s="41">
        <f>SUM(B76:AI76)-R76</f>
        <v>13.119091</v>
      </c>
    </row>
    <row r="77" spans="1:36" s="11" customFormat="1" ht="14.25">
      <c r="A77" s="14" t="s">
        <v>0</v>
      </c>
      <c r="B77" s="31">
        <f aca="true" t="shared" si="17" ref="B77:Q77">B8+B10+B12+B15+B19+B21+B24+B26+B28+B31+B33+B35+B37+B40+B42+B44+B47+B49+B52+B56+B58+B60+B62+B65+B68+B73+B75</f>
        <v>329.48339999999996</v>
      </c>
      <c r="C77" s="31">
        <f t="shared" si="17"/>
        <v>518.0865650000001</v>
      </c>
      <c r="D77" s="31">
        <f t="shared" si="17"/>
        <v>107.88534499999999</v>
      </c>
      <c r="E77" s="31">
        <f t="shared" si="17"/>
        <v>116.994879</v>
      </c>
      <c r="F77" s="31">
        <f t="shared" si="17"/>
        <v>167.20320199999998</v>
      </c>
      <c r="G77" s="31">
        <f t="shared" si="17"/>
        <v>429.7353960000001</v>
      </c>
      <c r="H77" s="31">
        <f t="shared" si="17"/>
        <v>238.511448</v>
      </c>
      <c r="I77" s="31">
        <f t="shared" si="17"/>
        <v>427.59252</v>
      </c>
      <c r="J77" s="31">
        <f t="shared" si="17"/>
        <v>538.1095409999999</v>
      </c>
      <c r="K77" s="31">
        <f t="shared" si="17"/>
        <v>676.09452</v>
      </c>
      <c r="L77" s="31">
        <f t="shared" si="17"/>
        <v>628.8593089999999</v>
      </c>
      <c r="M77" s="31">
        <f t="shared" si="17"/>
        <v>1131.990630392866</v>
      </c>
      <c r="N77" s="31">
        <f t="shared" si="17"/>
        <v>1288.5197919978395</v>
      </c>
      <c r="O77" s="31">
        <f t="shared" si="17"/>
        <v>1660.590782837703</v>
      </c>
      <c r="P77" s="31">
        <f t="shared" si="17"/>
        <v>1672.05698569583</v>
      </c>
      <c r="Q77" s="31">
        <f t="shared" si="17"/>
        <v>1381.5681428198461</v>
      </c>
      <c r="R77" s="31"/>
      <c r="S77" s="31">
        <f aca="true" t="shared" si="18" ref="S77:AJ77">S8+S10+S12+S15+S19+S21+S24+S26+S28+S31+S33+S35+S37+S40+S42+S44+S47+S49+S52+S56+S58+S60+S62+S65+S68+S73+S75</f>
        <v>500.885401330354</v>
      </c>
      <c r="T77" s="31">
        <f t="shared" si="18"/>
        <v>491.26616419054403</v>
      </c>
      <c r="U77" s="31">
        <f t="shared" si="18"/>
        <v>508.6269387721811</v>
      </c>
      <c r="V77" s="31">
        <f t="shared" si="18"/>
        <v>455.0999971015</v>
      </c>
      <c r="W77" s="31">
        <f t="shared" si="18"/>
        <v>422.4473975403374</v>
      </c>
      <c r="X77" s="31">
        <f t="shared" si="18"/>
        <v>419.17048873815037</v>
      </c>
      <c r="Y77" s="31">
        <f t="shared" si="18"/>
        <v>359.0914466629472</v>
      </c>
      <c r="Z77" s="31">
        <f t="shared" si="18"/>
        <v>341.005369731939</v>
      </c>
      <c r="AA77" s="31">
        <f t="shared" si="18"/>
        <v>326.7311173389146</v>
      </c>
      <c r="AB77" s="31">
        <f t="shared" si="18"/>
        <v>309.787836235435</v>
      </c>
      <c r="AC77" s="31">
        <f t="shared" si="18"/>
        <v>241.66115034744723</v>
      </c>
      <c r="AD77" s="31">
        <f t="shared" si="18"/>
        <v>37.440476807040596</v>
      </c>
      <c r="AE77" s="31">
        <f t="shared" si="18"/>
        <v>33.5615094380976</v>
      </c>
      <c r="AF77" s="31">
        <f t="shared" si="18"/>
        <v>29.890032355154396</v>
      </c>
      <c r="AG77" s="31">
        <f t="shared" si="18"/>
        <v>29.890032355154396</v>
      </c>
      <c r="AH77" s="31">
        <f t="shared" si="18"/>
        <v>0.97</v>
      </c>
      <c r="AI77" s="31">
        <f t="shared" si="18"/>
        <v>117.07296900000001</v>
      </c>
      <c r="AJ77" s="31">
        <f t="shared" si="18"/>
        <v>15937.88078668928</v>
      </c>
    </row>
    <row r="79" ht="14.25">
      <c r="A79" s="20" t="s">
        <v>37</v>
      </c>
    </row>
  </sheetData>
  <sheetProtection/>
  <mergeCells count="3">
    <mergeCell ref="B5:M5"/>
    <mergeCell ref="N5:AI5"/>
    <mergeCell ref="AI6:AI7"/>
  </mergeCells>
  <printOptions/>
  <pageMargins left="0.7" right="0.7" top="0.75" bottom="0.75" header="0.3" footer="0.3"/>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AD90"/>
  <sheetViews>
    <sheetView tabSelected="1" zoomScalePageLayoutView="0" workbookViewId="0" topLeftCell="A1">
      <selection activeCell="W36" sqref="W36"/>
    </sheetView>
  </sheetViews>
  <sheetFormatPr defaultColWidth="9.140625" defaultRowHeight="15"/>
  <cols>
    <col min="1" max="1" width="53.00390625" style="0" customWidth="1"/>
    <col min="2" max="13" width="9.140625" style="0" customWidth="1"/>
    <col min="18" max="18" width="10.8515625" style="0" customWidth="1"/>
    <col min="19" max="19" width="11.57421875" style="0" customWidth="1"/>
    <col min="20" max="20" width="14.140625" style="0" customWidth="1"/>
    <col min="21" max="21" width="2.7109375" style="0" customWidth="1"/>
  </cols>
  <sheetData>
    <row r="1" spans="1:20" ht="15">
      <c r="A1" s="1"/>
      <c r="B1" s="1"/>
      <c r="C1" s="1"/>
      <c r="D1" s="1"/>
      <c r="E1" s="1"/>
      <c r="F1" s="2"/>
      <c r="G1" s="2"/>
      <c r="H1" s="3"/>
      <c r="I1" s="4"/>
      <c r="J1" s="4"/>
      <c r="K1" s="5"/>
      <c r="L1" s="5"/>
      <c r="M1" s="6"/>
      <c r="N1" s="6"/>
      <c r="O1" s="6"/>
      <c r="P1" s="6"/>
      <c r="Q1" s="6"/>
      <c r="R1" s="6"/>
      <c r="S1" s="6"/>
      <c r="T1" s="6"/>
    </row>
    <row r="2" spans="1:20" ht="17.25" customHeight="1">
      <c r="A2" s="7" t="s">
        <v>46</v>
      </c>
      <c r="B2" s="8"/>
      <c r="C2" s="8"/>
      <c r="D2" s="8"/>
      <c r="E2" s="9"/>
      <c r="F2" s="9"/>
      <c r="G2" s="47"/>
      <c r="H2" s="9"/>
      <c r="I2" s="9"/>
      <c r="J2" s="9"/>
      <c r="K2" s="9"/>
      <c r="L2" s="9"/>
      <c r="M2" s="6"/>
      <c r="N2" s="6"/>
      <c r="O2" s="6"/>
      <c r="P2" s="6"/>
      <c r="Q2" s="6"/>
      <c r="R2" s="6"/>
      <c r="S2" s="6"/>
      <c r="T2" s="6"/>
    </row>
    <row r="3" spans="1:20" ht="15">
      <c r="A3" s="12">
        <v>41274</v>
      </c>
      <c r="B3" s="6"/>
      <c r="C3" s="6"/>
      <c r="D3" s="6"/>
      <c r="E3" s="6"/>
      <c r="F3" s="6"/>
      <c r="G3" s="6"/>
      <c r="H3" s="6"/>
      <c r="I3" s="6"/>
      <c r="J3" s="6"/>
      <c r="K3" s="6"/>
      <c r="L3" s="6"/>
      <c r="M3" s="6"/>
      <c r="N3" s="46"/>
      <c r="O3" s="6"/>
      <c r="P3" s="6"/>
      <c r="Q3" s="6"/>
      <c r="R3" s="6"/>
      <c r="S3" s="6"/>
      <c r="T3" s="6"/>
    </row>
    <row r="4" spans="1:20" ht="15">
      <c r="A4" s="6" t="s">
        <v>32</v>
      </c>
      <c r="B4" s="6"/>
      <c r="C4" s="6"/>
      <c r="D4" s="6"/>
      <c r="E4" s="6"/>
      <c r="F4" s="6"/>
      <c r="G4" s="6"/>
      <c r="H4" s="6"/>
      <c r="I4" s="6"/>
      <c r="J4" s="6"/>
      <c r="K4" s="6"/>
      <c r="L4" s="6"/>
      <c r="M4" s="6"/>
      <c r="N4" s="6"/>
      <c r="O4" s="6"/>
      <c r="P4" s="6"/>
      <c r="Q4" s="6"/>
      <c r="R4" s="6"/>
      <c r="S4" s="6"/>
      <c r="T4" s="6"/>
    </row>
    <row r="5" spans="1:20" ht="15">
      <c r="A5" s="6"/>
      <c r="B5" s="54" t="s">
        <v>35</v>
      </c>
      <c r="C5" s="55"/>
      <c r="D5" s="55"/>
      <c r="E5" s="55"/>
      <c r="F5" s="55"/>
      <c r="G5" s="55"/>
      <c r="H5" s="55"/>
      <c r="I5" s="55"/>
      <c r="J5" s="55"/>
      <c r="K5" s="55"/>
      <c r="L5" s="55"/>
      <c r="M5" s="55"/>
      <c r="N5" s="62"/>
      <c r="O5" s="57" t="s">
        <v>36</v>
      </c>
      <c r="P5" s="63"/>
      <c r="Q5" s="63"/>
      <c r="R5" s="63"/>
      <c r="S5" s="63"/>
      <c r="T5" s="6"/>
    </row>
    <row r="6" spans="1:20" ht="14.25">
      <c r="A6" s="23"/>
      <c r="B6" s="23"/>
      <c r="C6" s="23"/>
      <c r="D6" s="23"/>
      <c r="E6" s="23"/>
      <c r="F6" s="23"/>
      <c r="G6" s="23"/>
      <c r="H6" s="23"/>
      <c r="I6" s="23"/>
      <c r="J6" s="23"/>
      <c r="K6" s="23"/>
      <c r="L6" s="23"/>
      <c r="M6" s="25"/>
      <c r="N6" s="26"/>
      <c r="O6" s="23"/>
      <c r="P6" s="23"/>
      <c r="Q6" s="23"/>
      <c r="R6" s="23"/>
      <c r="S6" s="59" t="s">
        <v>33</v>
      </c>
      <c r="T6" s="60" t="s">
        <v>44</v>
      </c>
    </row>
    <row r="7" spans="1:20" ht="18.75" customHeight="1">
      <c r="A7" s="25"/>
      <c r="B7" s="25">
        <v>2000</v>
      </c>
      <c r="C7" s="25">
        <v>2001</v>
      </c>
      <c r="D7" s="25">
        <v>2002</v>
      </c>
      <c r="E7" s="25">
        <v>2003</v>
      </c>
      <c r="F7" s="25">
        <v>2004</v>
      </c>
      <c r="G7" s="25">
        <v>2005</v>
      </c>
      <c r="H7" s="25">
        <v>2006</v>
      </c>
      <c r="I7" s="25">
        <v>2007</v>
      </c>
      <c r="J7" s="25">
        <v>2008</v>
      </c>
      <c r="K7" s="25">
        <v>2009</v>
      </c>
      <c r="L7" s="25">
        <v>2010</v>
      </c>
      <c r="M7" s="25">
        <v>2011</v>
      </c>
      <c r="N7" s="26">
        <v>2012</v>
      </c>
      <c r="O7" s="25">
        <v>2013</v>
      </c>
      <c r="P7" s="25">
        <v>2014</v>
      </c>
      <c r="Q7" s="25">
        <v>2015</v>
      </c>
      <c r="R7" s="25" t="s">
        <v>38</v>
      </c>
      <c r="S7" s="59"/>
      <c r="T7" s="61"/>
    </row>
    <row r="8" spans="1:20" s="11" customFormat="1" ht="15">
      <c r="A8" s="13" t="s">
        <v>29</v>
      </c>
      <c r="B8" s="15"/>
      <c r="C8" s="15"/>
      <c r="D8" s="15"/>
      <c r="E8" s="15"/>
      <c r="F8" s="15"/>
      <c r="G8" s="15"/>
      <c r="H8" s="15"/>
      <c r="I8" s="15"/>
      <c r="J8" s="15"/>
      <c r="K8" s="15"/>
      <c r="L8" s="15"/>
      <c r="M8" s="15"/>
      <c r="N8" s="18">
        <f>SUM(N9)</f>
        <v>1.6104</v>
      </c>
      <c r="O8" s="17">
        <f>SUM(O9)</f>
        <v>1.616</v>
      </c>
      <c r="P8" s="17"/>
      <c r="Q8" s="17"/>
      <c r="R8" s="17"/>
      <c r="S8" s="17"/>
      <c r="T8" s="28">
        <f aca="true" t="shared" si="0" ref="T8:T43">SUM(B8:S8)</f>
        <v>3.2264</v>
      </c>
    </row>
    <row r="9" spans="1:20" ht="15">
      <c r="A9" s="10" t="s">
        <v>23</v>
      </c>
      <c r="B9" s="16"/>
      <c r="C9" s="16"/>
      <c r="D9" s="16"/>
      <c r="E9" s="16"/>
      <c r="F9" s="16"/>
      <c r="G9" s="16"/>
      <c r="H9" s="16"/>
      <c r="I9" s="16"/>
      <c r="J9" s="16"/>
      <c r="K9" s="16"/>
      <c r="L9" s="16"/>
      <c r="M9" s="16"/>
      <c r="N9" s="19">
        <v>1.6104</v>
      </c>
      <c r="O9" s="48">
        <v>1.616</v>
      </c>
      <c r="P9" s="48"/>
      <c r="Q9" s="48"/>
      <c r="R9" s="48"/>
      <c r="S9" s="48"/>
      <c r="T9" s="29">
        <f t="shared" si="0"/>
        <v>3.2264</v>
      </c>
    </row>
    <row r="10" spans="1:20" s="11" customFormat="1" ht="15">
      <c r="A10" s="13" t="s">
        <v>30</v>
      </c>
      <c r="B10" s="15"/>
      <c r="C10" s="15"/>
      <c r="D10" s="15"/>
      <c r="E10" s="15"/>
      <c r="F10" s="15"/>
      <c r="G10" s="15"/>
      <c r="H10" s="15"/>
      <c r="I10" s="15"/>
      <c r="J10" s="15"/>
      <c r="K10" s="15"/>
      <c r="L10" s="15"/>
      <c r="M10" s="15">
        <f>SUM(M11)</f>
        <v>1</v>
      </c>
      <c r="N10" s="18">
        <f>SUM(N11)</f>
        <v>1</v>
      </c>
      <c r="O10" s="17">
        <f>SUM(O11)</f>
        <v>1</v>
      </c>
      <c r="P10" s="17"/>
      <c r="Q10" s="17"/>
      <c r="R10" s="17"/>
      <c r="S10" s="17"/>
      <c r="T10" s="28">
        <f t="shared" si="0"/>
        <v>3</v>
      </c>
    </row>
    <row r="11" spans="1:20" ht="15">
      <c r="A11" s="10" t="s">
        <v>23</v>
      </c>
      <c r="B11" s="16"/>
      <c r="C11" s="16"/>
      <c r="D11" s="16"/>
      <c r="E11" s="16"/>
      <c r="F11" s="16"/>
      <c r="G11" s="16"/>
      <c r="H11" s="16"/>
      <c r="I11" s="16"/>
      <c r="J11" s="16"/>
      <c r="K11" s="16"/>
      <c r="L11" s="16"/>
      <c r="M11" s="16">
        <v>1</v>
      </c>
      <c r="N11" s="19">
        <v>1</v>
      </c>
      <c r="O11" s="48">
        <v>1</v>
      </c>
      <c r="P11" s="48"/>
      <c r="Q11" s="48"/>
      <c r="R11" s="48"/>
      <c r="S11" s="48"/>
      <c r="T11" s="29">
        <f t="shared" si="0"/>
        <v>3</v>
      </c>
    </row>
    <row r="12" spans="1:20" s="11" customFormat="1" ht="15">
      <c r="A12" s="13" t="s">
        <v>1</v>
      </c>
      <c r="B12" s="15"/>
      <c r="C12" s="15"/>
      <c r="D12" s="15"/>
      <c r="E12" s="15"/>
      <c r="F12" s="15"/>
      <c r="G12" s="15"/>
      <c r="H12" s="15">
        <f>SUM(H13:H14)</f>
        <v>5</v>
      </c>
      <c r="I12" s="15">
        <f aca="true" t="shared" si="1" ref="I12:R12">SUM(I13:I14)</f>
        <v>5</v>
      </c>
      <c r="J12" s="15">
        <f t="shared" si="1"/>
        <v>5</v>
      </c>
      <c r="K12" s="15">
        <f t="shared" si="1"/>
        <v>5</v>
      </c>
      <c r="L12" s="15">
        <f t="shared" si="1"/>
        <v>8.6</v>
      </c>
      <c r="M12" s="15">
        <f t="shared" si="1"/>
        <v>51.790414930000004</v>
      </c>
      <c r="N12" s="18">
        <f t="shared" si="1"/>
        <v>61.185500000000005</v>
      </c>
      <c r="O12" s="17">
        <f t="shared" si="1"/>
        <v>108.84099999999998</v>
      </c>
      <c r="P12" s="17">
        <f t="shared" si="1"/>
        <v>5.121</v>
      </c>
      <c r="Q12" s="17">
        <f t="shared" si="1"/>
        <v>14.8509</v>
      </c>
      <c r="R12" s="17">
        <f t="shared" si="1"/>
        <v>222.76349999999996</v>
      </c>
      <c r="S12" s="17"/>
      <c r="T12" s="28">
        <f t="shared" si="0"/>
        <v>493.15231493</v>
      </c>
    </row>
    <row r="13" spans="1:20" ht="15">
      <c r="A13" s="10" t="s">
        <v>2</v>
      </c>
      <c r="B13" s="16"/>
      <c r="C13" s="16"/>
      <c r="D13" s="16"/>
      <c r="E13" s="16"/>
      <c r="F13" s="16"/>
      <c r="G13" s="16"/>
      <c r="H13" s="16">
        <v>5</v>
      </c>
      <c r="I13" s="16">
        <v>5</v>
      </c>
      <c r="J13" s="16">
        <v>5</v>
      </c>
      <c r="K13" s="16">
        <v>5</v>
      </c>
      <c r="L13" s="16">
        <v>8.6</v>
      </c>
      <c r="M13" s="16">
        <v>48.844</v>
      </c>
      <c r="N13" s="19">
        <v>56.4855</v>
      </c>
      <c r="O13" s="48">
        <v>103.71999999999998</v>
      </c>
      <c r="P13" s="48"/>
      <c r="Q13" s="48"/>
      <c r="R13" s="48"/>
      <c r="S13" s="48"/>
      <c r="T13" s="29">
        <f t="shared" si="0"/>
        <v>237.6495</v>
      </c>
    </row>
    <row r="14" spans="1:20" ht="15">
      <c r="A14" s="10" t="s">
        <v>3</v>
      </c>
      <c r="B14" s="16"/>
      <c r="C14" s="16"/>
      <c r="D14" s="16"/>
      <c r="E14" s="16"/>
      <c r="F14" s="16"/>
      <c r="G14" s="16"/>
      <c r="H14" s="16"/>
      <c r="I14" s="16"/>
      <c r="J14" s="16"/>
      <c r="K14" s="16"/>
      <c r="L14" s="16"/>
      <c r="M14" s="16">
        <v>2.94641493</v>
      </c>
      <c r="N14" s="19">
        <v>4.7</v>
      </c>
      <c r="O14" s="48">
        <v>5.121</v>
      </c>
      <c r="P14" s="48">
        <v>5.121</v>
      </c>
      <c r="Q14" s="48">
        <v>14.8509</v>
      </c>
      <c r="R14" s="48">
        <v>222.76349999999996</v>
      </c>
      <c r="S14" s="48"/>
      <c r="T14" s="29">
        <f t="shared" si="0"/>
        <v>255.50281492999997</v>
      </c>
    </row>
    <row r="15" spans="1:20" s="11" customFormat="1" ht="15">
      <c r="A15" s="13" t="s">
        <v>26</v>
      </c>
      <c r="B15" s="15">
        <f>SUM(B16:B18)</f>
        <v>325</v>
      </c>
      <c r="C15" s="15">
        <f>SUM(C16:C18)</f>
        <v>425</v>
      </c>
      <c r="D15" s="15"/>
      <c r="E15" s="15">
        <f>SUM(E16:E18)</f>
        <v>3.5</v>
      </c>
      <c r="F15" s="15">
        <f>SUM(F16:F18)</f>
        <v>5</v>
      </c>
      <c r="G15" s="15">
        <f>SUM(G16:G18)</f>
        <v>154.338</v>
      </c>
      <c r="H15" s="15"/>
      <c r="I15" s="15">
        <f>SUM(I16:I18)</f>
        <v>75</v>
      </c>
      <c r="J15" s="15">
        <f>SUM(J16:J18)</f>
        <v>75</v>
      </c>
      <c r="K15" s="15">
        <f>SUM(K16:K18)</f>
        <v>85</v>
      </c>
      <c r="L15" s="15">
        <f aca="true" t="shared" si="2" ref="L15:Q15">SUM(L16:L18)</f>
        <v>85</v>
      </c>
      <c r="M15" s="15">
        <f t="shared" si="2"/>
        <v>227.154651</v>
      </c>
      <c r="N15" s="18">
        <f t="shared" si="2"/>
        <v>286.3</v>
      </c>
      <c r="O15" s="17">
        <f t="shared" si="2"/>
        <v>270.908</v>
      </c>
      <c r="P15" s="17">
        <f t="shared" si="2"/>
        <v>250</v>
      </c>
      <c r="Q15" s="17">
        <f t="shared" si="2"/>
        <v>247</v>
      </c>
      <c r="R15" s="17"/>
      <c r="S15" s="17">
        <f>SUM(S16:S18)</f>
        <v>38.637349</v>
      </c>
      <c r="T15" s="28">
        <f>SUM(B15:S15)</f>
        <v>2552.838</v>
      </c>
    </row>
    <row r="16" spans="1:20" ht="15">
      <c r="A16" s="10" t="s">
        <v>23</v>
      </c>
      <c r="B16" s="16"/>
      <c r="C16" s="16"/>
      <c r="D16" s="16"/>
      <c r="E16" s="16"/>
      <c r="F16" s="16"/>
      <c r="G16" s="16"/>
      <c r="H16" s="16"/>
      <c r="I16" s="16"/>
      <c r="J16" s="16"/>
      <c r="K16" s="16"/>
      <c r="L16" s="16"/>
      <c r="M16" s="16">
        <f>M49+M27+M52</f>
        <v>3.054651</v>
      </c>
      <c r="N16" s="19">
        <f>N49+N27+N52</f>
        <v>7.5</v>
      </c>
      <c r="O16" s="48">
        <f>O49+O27+O52</f>
        <v>0.808</v>
      </c>
      <c r="P16" s="48"/>
      <c r="Q16" s="48"/>
      <c r="R16" s="48"/>
      <c r="S16" s="48">
        <f>50-N16-O16-M16-P16-Q16</f>
        <v>38.637349</v>
      </c>
      <c r="T16" s="29">
        <f t="shared" si="0"/>
        <v>50</v>
      </c>
    </row>
    <row r="17" spans="1:20" ht="15">
      <c r="A17" s="10" t="s">
        <v>2</v>
      </c>
      <c r="B17" s="16">
        <v>325</v>
      </c>
      <c r="C17" s="16">
        <v>425</v>
      </c>
      <c r="D17" s="16"/>
      <c r="E17" s="16">
        <v>3.5</v>
      </c>
      <c r="F17" s="16">
        <v>5</v>
      </c>
      <c r="G17" s="16">
        <v>154.338</v>
      </c>
      <c r="H17" s="16"/>
      <c r="I17" s="16">
        <v>75</v>
      </c>
      <c r="J17" s="16">
        <v>75</v>
      </c>
      <c r="K17" s="16">
        <v>75</v>
      </c>
      <c r="L17" s="16">
        <v>75</v>
      </c>
      <c r="M17" s="16">
        <v>214.1</v>
      </c>
      <c r="N17" s="19">
        <v>268.8</v>
      </c>
      <c r="O17" s="48">
        <v>260.1</v>
      </c>
      <c r="P17" s="48">
        <v>250</v>
      </c>
      <c r="Q17" s="48">
        <v>247</v>
      </c>
      <c r="R17" s="48"/>
      <c r="S17" s="48"/>
      <c r="T17" s="29">
        <f t="shared" si="0"/>
        <v>2452.8379999999997</v>
      </c>
    </row>
    <row r="18" spans="1:20" ht="15">
      <c r="A18" s="10" t="s">
        <v>6</v>
      </c>
      <c r="B18" s="16"/>
      <c r="C18" s="16"/>
      <c r="D18" s="16"/>
      <c r="E18" s="16"/>
      <c r="F18" s="16"/>
      <c r="G18" s="16"/>
      <c r="H18" s="16"/>
      <c r="I18" s="16"/>
      <c r="J18" s="16"/>
      <c r="K18" s="16">
        <v>10</v>
      </c>
      <c r="L18" s="16">
        <v>10</v>
      </c>
      <c r="M18" s="16">
        <v>10</v>
      </c>
      <c r="N18" s="19">
        <v>10</v>
      </c>
      <c r="O18" s="48">
        <v>10</v>
      </c>
      <c r="P18" s="48"/>
      <c r="Q18" s="48"/>
      <c r="R18" s="48"/>
      <c r="S18" s="48"/>
      <c r="T18" s="29">
        <f t="shared" si="0"/>
        <v>50</v>
      </c>
    </row>
    <row r="19" spans="1:20" s="11" customFormat="1" ht="15">
      <c r="A19" s="13" t="s">
        <v>4</v>
      </c>
      <c r="B19" s="15"/>
      <c r="C19" s="15"/>
      <c r="D19" s="15"/>
      <c r="E19" s="15"/>
      <c r="F19" s="15"/>
      <c r="G19" s="15"/>
      <c r="H19" s="15"/>
      <c r="I19" s="15"/>
      <c r="J19" s="15"/>
      <c r="K19" s="15"/>
      <c r="L19" s="15"/>
      <c r="M19" s="15"/>
      <c r="N19" s="18">
        <f>N20</f>
        <v>0</v>
      </c>
      <c r="O19" s="17">
        <f>O20</f>
        <v>1</v>
      </c>
      <c r="P19" s="17">
        <f>P20</f>
        <v>1</v>
      </c>
      <c r="Q19" s="17">
        <f>Q20</f>
        <v>1</v>
      </c>
      <c r="R19" s="17">
        <f>R20</f>
        <v>16</v>
      </c>
      <c r="S19" s="17"/>
      <c r="T19" s="28">
        <f t="shared" si="0"/>
        <v>19</v>
      </c>
    </row>
    <row r="20" spans="1:20" ht="15">
      <c r="A20" s="10" t="s">
        <v>3</v>
      </c>
      <c r="B20" s="16"/>
      <c r="C20" s="16"/>
      <c r="D20" s="16"/>
      <c r="E20" s="16"/>
      <c r="F20" s="16"/>
      <c r="G20" s="16"/>
      <c r="H20" s="16"/>
      <c r="I20" s="16"/>
      <c r="J20" s="16"/>
      <c r="K20" s="16"/>
      <c r="L20" s="16"/>
      <c r="M20" s="16"/>
      <c r="N20" s="19"/>
      <c r="O20" s="48">
        <v>1</v>
      </c>
      <c r="P20" s="48">
        <v>1</v>
      </c>
      <c r="Q20" s="48">
        <v>1</v>
      </c>
      <c r="R20" s="48">
        <v>16</v>
      </c>
      <c r="S20" s="48"/>
      <c r="T20" s="29">
        <f t="shared" si="0"/>
        <v>19</v>
      </c>
    </row>
    <row r="21" spans="1:20" s="11" customFormat="1" ht="15">
      <c r="A21" s="13" t="s">
        <v>5</v>
      </c>
      <c r="B21" s="15"/>
      <c r="C21" s="15"/>
      <c r="D21" s="15">
        <f>SUM(D22:D23)</f>
        <v>1.880356</v>
      </c>
      <c r="E21" s="15">
        <f>SUM(E22:E23)</f>
        <v>4.755421</v>
      </c>
      <c r="F21" s="15">
        <f>SUM(F22:F23)</f>
        <v>9.062734</v>
      </c>
      <c r="G21" s="15">
        <f>SUM(G22:G23)</f>
        <v>130.868641</v>
      </c>
      <c r="H21" s="15">
        <f>SUM(H22:H23)</f>
        <v>5.190311</v>
      </c>
      <c r="I21" s="15"/>
      <c r="J21" s="15"/>
      <c r="K21" s="15">
        <f>SUM(K22:K23)</f>
        <v>105.297577</v>
      </c>
      <c r="L21" s="15">
        <f>SUM(L22:L23)</f>
        <v>19.768596</v>
      </c>
      <c r="M21" s="15">
        <f>SUM(M22:M23)</f>
        <v>44.592553835000004</v>
      </c>
      <c r="N21" s="18">
        <f>SUM(N22:N23)</f>
        <v>39.52859304</v>
      </c>
      <c r="O21" s="17">
        <f>SUM(O22:O23)</f>
        <v>35.877406</v>
      </c>
      <c r="P21" s="17">
        <f>SUM(P22:P23)</f>
        <v>20.833</v>
      </c>
      <c r="Q21" s="17">
        <f>SUM(Q22:Q23)</f>
        <v>10.033</v>
      </c>
      <c r="R21" s="17"/>
      <c r="S21" s="17"/>
      <c r="T21" s="28">
        <f t="shared" si="0"/>
        <v>427.68818887500004</v>
      </c>
    </row>
    <row r="22" spans="1:20" ht="15">
      <c r="A22" s="10" t="s">
        <v>2</v>
      </c>
      <c r="B22" s="16"/>
      <c r="C22" s="16"/>
      <c r="D22" s="16">
        <v>1.880356</v>
      </c>
      <c r="E22" s="16">
        <v>4.755421</v>
      </c>
      <c r="F22" s="16">
        <v>9.062734</v>
      </c>
      <c r="G22" s="16">
        <v>130.868641</v>
      </c>
      <c r="H22" s="16">
        <v>5.190311</v>
      </c>
      <c r="I22" s="16"/>
      <c r="J22" s="16"/>
      <c r="K22" s="16"/>
      <c r="L22" s="16"/>
      <c r="M22" s="16">
        <v>20.736133</v>
      </c>
      <c r="N22" s="19">
        <v>15.128593039999998</v>
      </c>
      <c r="O22" s="48">
        <v>20</v>
      </c>
      <c r="P22" s="48">
        <v>10.033</v>
      </c>
      <c r="Q22" s="48">
        <v>10.033</v>
      </c>
      <c r="R22" s="48"/>
      <c r="S22" s="48"/>
      <c r="T22" s="29">
        <f t="shared" si="0"/>
        <v>227.68818903999997</v>
      </c>
    </row>
    <row r="23" spans="1:20" ht="15">
      <c r="A23" s="10" t="s">
        <v>6</v>
      </c>
      <c r="B23" s="16"/>
      <c r="C23" s="16"/>
      <c r="D23" s="16"/>
      <c r="E23" s="16"/>
      <c r="F23" s="16"/>
      <c r="G23" s="16"/>
      <c r="H23" s="16"/>
      <c r="I23" s="16"/>
      <c r="J23" s="16"/>
      <c r="K23" s="16">
        <v>105.297577</v>
      </c>
      <c r="L23" s="16">
        <v>19.768596</v>
      </c>
      <c r="M23" s="16">
        <v>23.856420835</v>
      </c>
      <c r="N23" s="19">
        <v>24.4</v>
      </c>
      <c r="O23" s="48">
        <v>15.877406</v>
      </c>
      <c r="P23" s="48">
        <v>10.8</v>
      </c>
      <c r="Q23" s="48"/>
      <c r="R23" s="48"/>
      <c r="S23" s="48"/>
      <c r="T23" s="29">
        <f t="shared" si="0"/>
        <v>199.99999983500004</v>
      </c>
    </row>
    <row r="24" spans="1:20" ht="15">
      <c r="A24" s="13" t="s">
        <v>40</v>
      </c>
      <c r="B24" s="15"/>
      <c r="C24" s="15"/>
      <c r="D24" s="15"/>
      <c r="E24" s="15"/>
      <c r="F24" s="15"/>
      <c r="G24" s="15"/>
      <c r="H24" s="15"/>
      <c r="I24" s="15"/>
      <c r="J24" s="15"/>
      <c r="K24" s="15"/>
      <c r="L24" s="15"/>
      <c r="M24" s="15"/>
      <c r="N24" s="18">
        <f>N25</f>
        <v>4.300000000000001</v>
      </c>
      <c r="O24" s="17">
        <f>O25</f>
        <v>2.2</v>
      </c>
      <c r="P24" s="17"/>
      <c r="Q24" s="17"/>
      <c r="R24" s="17"/>
      <c r="S24" s="17"/>
      <c r="T24" s="28">
        <f t="shared" si="0"/>
        <v>6.500000000000001</v>
      </c>
    </row>
    <row r="25" spans="1:20" ht="15">
      <c r="A25" s="10" t="s">
        <v>23</v>
      </c>
      <c r="B25" s="16"/>
      <c r="C25" s="16"/>
      <c r="D25" s="16"/>
      <c r="E25" s="16"/>
      <c r="F25" s="16"/>
      <c r="G25" s="16"/>
      <c r="H25" s="16"/>
      <c r="I25" s="16"/>
      <c r="J25" s="16"/>
      <c r="K25" s="16"/>
      <c r="L25" s="16"/>
      <c r="M25" s="16"/>
      <c r="N25" s="19">
        <v>4.300000000000001</v>
      </c>
      <c r="O25" s="48">
        <v>2.2</v>
      </c>
      <c r="P25" s="48"/>
      <c r="Q25" s="48"/>
      <c r="R25" s="48"/>
      <c r="S25" s="48"/>
      <c r="T25" s="29">
        <f t="shared" si="0"/>
        <v>6.500000000000001</v>
      </c>
    </row>
    <row r="26" spans="1:20" ht="15">
      <c r="A26" s="13" t="s">
        <v>41</v>
      </c>
      <c r="B26" s="15"/>
      <c r="C26" s="15"/>
      <c r="D26" s="15"/>
      <c r="E26" s="15"/>
      <c r="F26" s="15"/>
      <c r="G26" s="15"/>
      <c r="H26" s="15"/>
      <c r="I26" s="15"/>
      <c r="J26" s="15"/>
      <c r="K26" s="15"/>
      <c r="L26" s="15"/>
      <c r="M26" s="15"/>
      <c r="N26" s="18">
        <f>N27</f>
        <v>3.2</v>
      </c>
      <c r="O26" s="17">
        <f>O27</f>
        <v>0.808</v>
      </c>
      <c r="P26" s="17"/>
      <c r="Q26" s="17"/>
      <c r="R26" s="17"/>
      <c r="S26" s="17"/>
      <c r="T26" s="28">
        <f t="shared" si="0"/>
        <v>4.008</v>
      </c>
    </row>
    <row r="27" spans="1:20" ht="15">
      <c r="A27" s="10" t="s">
        <v>23</v>
      </c>
      <c r="B27" s="16"/>
      <c r="C27" s="16"/>
      <c r="D27" s="16"/>
      <c r="E27" s="16"/>
      <c r="F27" s="16"/>
      <c r="G27" s="16"/>
      <c r="H27" s="16"/>
      <c r="I27" s="16"/>
      <c r="J27" s="16"/>
      <c r="K27" s="16"/>
      <c r="L27" s="16"/>
      <c r="M27" s="16"/>
      <c r="N27" s="19">
        <v>3.2</v>
      </c>
      <c r="O27" s="48">
        <v>0.808</v>
      </c>
      <c r="P27" s="48"/>
      <c r="Q27" s="48"/>
      <c r="R27" s="48"/>
      <c r="S27" s="48"/>
      <c r="T27" s="29">
        <f t="shared" si="0"/>
        <v>4.008</v>
      </c>
    </row>
    <row r="28" spans="1:20" s="11" customFormat="1" ht="15">
      <c r="A28" s="13" t="s">
        <v>7</v>
      </c>
      <c r="B28" s="15"/>
      <c r="C28" s="15">
        <f>SUM(C29)</f>
        <v>1.147407</v>
      </c>
      <c r="D28" s="15"/>
      <c r="E28" s="15"/>
      <c r="F28" s="15">
        <f>SUM(F29)</f>
        <v>3.338879</v>
      </c>
      <c r="G28" s="15">
        <f>SUM(G29)</f>
        <v>3.416107</v>
      </c>
      <c r="H28" s="15">
        <f>SUM(H29)</f>
        <v>4.411262</v>
      </c>
      <c r="I28" s="15">
        <f>SUM(I29)</f>
        <v>4.73754</v>
      </c>
      <c r="J28" s="15"/>
      <c r="K28" s="15">
        <f>SUM(K29)</f>
        <v>9.098396</v>
      </c>
      <c r="L28" s="15">
        <f>SUM(L29)</f>
        <v>1.807207</v>
      </c>
      <c r="M28" s="15">
        <f>SUM(M29)</f>
        <v>8.7981518</v>
      </c>
      <c r="N28" s="18">
        <f>SUM(N29)</f>
        <v>4.351625240000001</v>
      </c>
      <c r="O28" s="17">
        <f>SUM(O29)</f>
        <v>4.43</v>
      </c>
      <c r="P28" s="17"/>
      <c r="Q28" s="17"/>
      <c r="R28" s="17"/>
      <c r="S28" s="17"/>
      <c r="T28" s="28">
        <f t="shared" si="0"/>
        <v>45.536575039999995</v>
      </c>
    </row>
    <row r="29" spans="1:20" ht="14.25">
      <c r="A29" s="10" t="s">
        <v>2</v>
      </c>
      <c r="B29" s="16"/>
      <c r="C29" s="16">
        <v>1.147407</v>
      </c>
      <c r="D29" s="16"/>
      <c r="E29" s="16"/>
      <c r="F29" s="16">
        <v>3.338879</v>
      </c>
      <c r="G29" s="16">
        <v>3.416107</v>
      </c>
      <c r="H29" s="16">
        <v>4.411262</v>
      </c>
      <c r="I29" s="16">
        <v>4.73754</v>
      </c>
      <c r="J29" s="16"/>
      <c r="K29" s="16">
        <v>9.098396</v>
      </c>
      <c r="L29" s="16">
        <v>1.807207</v>
      </c>
      <c r="M29" s="16">
        <v>8.7981518</v>
      </c>
      <c r="N29" s="19">
        <v>4.351625240000001</v>
      </c>
      <c r="O29" s="48">
        <v>4.43</v>
      </c>
      <c r="P29" s="48"/>
      <c r="Q29" s="48"/>
      <c r="R29" s="48"/>
      <c r="S29" s="48"/>
      <c r="T29" s="29">
        <f t="shared" si="0"/>
        <v>45.536575039999995</v>
      </c>
    </row>
    <row r="30" spans="1:20" s="11" customFormat="1" ht="14.25">
      <c r="A30" s="13" t="s">
        <v>8</v>
      </c>
      <c r="B30" s="15"/>
      <c r="C30" s="15"/>
      <c r="D30" s="15"/>
      <c r="E30" s="15">
        <f>E31</f>
        <v>1.26</v>
      </c>
      <c r="F30" s="15"/>
      <c r="G30" s="15"/>
      <c r="H30" s="15"/>
      <c r="I30" s="15">
        <f>I31</f>
        <v>4.84964</v>
      </c>
      <c r="J30" s="15">
        <f>J31</f>
        <v>23.129054</v>
      </c>
      <c r="K30" s="15">
        <f>K31</f>
        <v>28.63013</v>
      </c>
      <c r="L30" s="15"/>
      <c r="M30" s="15"/>
      <c r="N30" s="18">
        <f>SUM(N31)</f>
        <v>12.54732252</v>
      </c>
      <c r="O30" s="17">
        <f>O31</f>
        <v>26.3</v>
      </c>
      <c r="P30" s="17">
        <f>P31</f>
        <v>13.2</v>
      </c>
      <c r="Q30" s="17"/>
      <c r="R30" s="17"/>
      <c r="S30" s="17"/>
      <c r="T30" s="28">
        <f t="shared" si="0"/>
        <v>109.91614652</v>
      </c>
    </row>
    <row r="31" spans="1:20" ht="14.25">
      <c r="A31" s="10" t="s">
        <v>2</v>
      </c>
      <c r="B31" s="16"/>
      <c r="C31" s="16"/>
      <c r="D31" s="16"/>
      <c r="E31" s="16">
        <v>1.26</v>
      </c>
      <c r="F31" s="16"/>
      <c r="G31" s="16"/>
      <c r="H31" s="16"/>
      <c r="I31" s="16">
        <v>4.84964</v>
      </c>
      <c r="J31" s="16">
        <v>23.129054</v>
      </c>
      <c r="K31" s="16">
        <v>28.63013</v>
      </c>
      <c r="L31" s="16"/>
      <c r="M31" s="16"/>
      <c r="N31" s="19">
        <v>12.54732252</v>
      </c>
      <c r="O31" s="48">
        <v>26.3</v>
      </c>
      <c r="P31" s="48">
        <v>13.2</v>
      </c>
      <c r="Q31" s="48"/>
      <c r="R31" s="48"/>
      <c r="S31" s="48"/>
      <c r="T31" s="29">
        <f t="shared" si="0"/>
        <v>109.91614652</v>
      </c>
    </row>
    <row r="32" spans="1:20" s="11" customFormat="1" ht="14.25">
      <c r="A32" s="13" t="s">
        <v>9</v>
      </c>
      <c r="B32" s="15"/>
      <c r="C32" s="15"/>
      <c r="D32" s="15"/>
      <c r="E32" s="15"/>
      <c r="F32" s="15">
        <f>SUM(F33:F34)</f>
        <v>6.029114</v>
      </c>
      <c r="G32" s="15"/>
      <c r="H32" s="15">
        <f>SUM(H33:H34)</f>
        <v>12.63</v>
      </c>
      <c r="I32" s="15">
        <f aca="true" t="shared" si="3" ref="I32:R32">SUM(I33:I34)</f>
        <v>24.66148429153558</v>
      </c>
      <c r="J32" s="15">
        <f t="shared" si="3"/>
        <v>52.43021955741005</v>
      </c>
      <c r="K32" s="15">
        <f t="shared" si="3"/>
        <v>56.15742434280256</v>
      </c>
      <c r="L32" s="15">
        <f t="shared" si="3"/>
        <v>57.2622386104</v>
      </c>
      <c r="M32" s="15">
        <f t="shared" si="3"/>
        <v>92.9357711</v>
      </c>
      <c r="N32" s="18">
        <f t="shared" si="3"/>
        <v>74.60215</v>
      </c>
      <c r="O32" s="17">
        <f>O34</f>
        <v>73.4197</v>
      </c>
      <c r="P32" s="17">
        <f>P34</f>
        <v>78.0719675</v>
      </c>
      <c r="Q32" s="17">
        <f>Q34+Q33</f>
        <v>160.2993175</v>
      </c>
      <c r="R32" s="17">
        <f t="shared" si="3"/>
        <v>1150.6832550000001</v>
      </c>
      <c r="S32" s="17"/>
      <c r="T32" s="28">
        <f t="shared" si="0"/>
        <v>1839.1826419021484</v>
      </c>
    </row>
    <row r="33" spans="1:20" ht="14.25">
      <c r="A33" s="10" t="s">
        <v>49</v>
      </c>
      <c r="B33" s="16"/>
      <c r="C33" s="16"/>
      <c r="D33" s="16"/>
      <c r="E33" s="16"/>
      <c r="F33" s="16">
        <v>6.029114</v>
      </c>
      <c r="G33" s="16"/>
      <c r="H33" s="16">
        <v>12.63</v>
      </c>
      <c r="I33" s="16"/>
      <c r="J33" s="16"/>
      <c r="K33" s="16"/>
      <c r="L33" s="16"/>
      <c r="M33" s="16">
        <v>34.5276</v>
      </c>
      <c r="N33" s="19">
        <v>20.10215</v>
      </c>
      <c r="O33" s="52"/>
      <c r="Q33" s="53">
        <v>77.4</v>
      </c>
      <c r="R33" s="48"/>
      <c r="S33" s="48"/>
      <c r="T33" s="29">
        <f t="shared" si="0"/>
        <v>150.68886400000002</v>
      </c>
    </row>
    <row r="34" spans="1:20" ht="14.25">
      <c r="A34" s="10" t="s">
        <v>3</v>
      </c>
      <c r="B34" s="16"/>
      <c r="C34" s="16"/>
      <c r="D34" s="16"/>
      <c r="E34" s="16"/>
      <c r="F34" s="16"/>
      <c r="G34" s="16"/>
      <c r="H34" s="45"/>
      <c r="I34" s="45">
        <v>24.66148429153558</v>
      </c>
      <c r="J34" s="45">
        <v>52.43021955741005</v>
      </c>
      <c r="K34" s="45">
        <v>56.15742434280256</v>
      </c>
      <c r="L34" s="45">
        <v>57.2622386104</v>
      </c>
      <c r="M34" s="45">
        <v>58.4081711</v>
      </c>
      <c r="N34" s="49">
        <v>54.5</v>
      </c>
      <c r="O34" s="48">
        <v>73.4197</v>
      </c>
      <c r="P34" s="48">
        <v>78.0719675</v>
      </c>
      <c r="Q34" s="48">
        <v>82.8993175</v>
      </c>
      <c r="R34" s="48">
        <v>1150.6832550000001</v>
      </c>
      <c r="S34" s="48"/>
      <c r="T34" s="29">
        <f t="shared" si="0"/>
        <v>1688.4937779021484</v>
      </c>
    </row>
    <row r="35" spans="1:20" s="11" customFormat="1" ht="14.25">
      <c r="A35" s="13" t="s">
        <v>10</v>
      </c>
      <c r="B35" s="15"/>
      <c r="C35" s="15"/>
      <c r="D35" s="15"/>
      <c r="E35" s="15"/>
      <c r="F35" s="15"/>
      <c r="G35" s="15"/>
      <c r="H35" s="15">
        <f>H36</f>
        <v>5.2604</v>
      </c>
      <c r="I35" s="15">
        <f>I36</f>
        <v>5.948</v>
      </c>
      <c r="J35" s="15"/>
      <c r="K35" s="15">
        <f>K36</f>
        <v>5.72138</v>
      </c>
      <c r="L35" s="15">
        <f>L36</f>
        <v>5.13598</v>
      </c>
      <c r="M35" s="15">
        <f>M36</f>
        <v>8.54885</v>
      </c>
      <c r="N35" s="18">
        <f>N36</f>
        <v>34.69248328</v>
      </c>
      <c r="O35" s="17">
        <f>O36</f>
        <v>39.6</v>
      </c>
      <c r="P35" s="17">
        <f>P36</f>
        <v>26.4</v>
      </c>
      <c r="Q35" s="17">
        <f>Q36</f>
        <v>0</v>
      </c>
      <c r="R35" s="17"/>
      <c r="S35" s="17"/>
      <c r="T35" s="28">
        <f t="shared" si="0"/>
        <v>131.30709328</v>
      </c>
    </row>
    <row r="36" spans="1:20" ht="14.25">
      <c r="A36" s="10" t="s">
        <v>2</v>
      </c>
      <c r="B36" s="16"/>
      <c r="C36" s="16"/>
      <c r="D36" s="16"/>
      <c r="E36" s="16"/>
      <c r="F36" s="16"/>
      <c r="G36" s="16"/>
      <c r="H36" s="16">
        <v>5.2604</v>
      </c>
      <c r="I36" s="16">
        <v>5.948</v>
      </c>
      <c r="J36" s="16"/>
      <c r="K36" s="16">
        <v>5.72138</v>
      </c>
      <c r="L36" s="16">
        <v>5.13598</v>
      </c>
      <c r="M36" s="16">
        <v>8.54885</v>
      </c>
      <c r="N36" s="19">
        <v>34.69248328</v>
      </c>
      <c r="O36" s="48">
        <v>39.6</v>
      </c>
      <c r="P36" s="48">
        <v>26.4</v>
      </c>
      <c r="Q36" s="48">
        <v>0</v>
      </c>
      <c r="R36" s="48"/>
      <c r="S36" s="48"/>
      <c r="T36" s="29">
        <f t="shared" si="0"/>
        <v>131.30709328</v>
      </c>
    </row>
    <row r="37" spans="1:20" s="11" customFormat="1" ht="14.25">
      <c r="A37" s="13" t="s">
        <v>27</v>
      </c>
      <c r="B37" s="15"/>
      <c r="C37" s="15"/>
      <c r="D37" s="15"/>
      <c r="E37" s="15"/>
      <c r="F37" s="15"/>
      <c r="G37" s="15"/>
      <c r="H37" s="15"/>
      <c r="I37" s="15"/>
      <c r="J37" s="15"/>
      <c r="K37" s="15"/>
      <c r="L37" s="15"/>
      <c r="M37" s="15">
        <f>M38</f>
        <v>14.077607</v>
      </c>
      <c r="N37" s="18">
        <f>N38</f>
        <v>8.8254855</v>
      </c>
      <c r="O37" s="17">
        <f>O38</f>
        <v>10.096907</v>
      </c>
      <c r="P37" s="17"/>
      <c r="Q37" s="17"/>
      <c r="R37" s="17"/>
      <c r="S37" s="17"/>
      <c r="T37" s="28">
        <f t="shared" si="0"/>
        <v>32.9999995</v>
      </c>
    </row>
    <row r="38" spans="1:20" ht="14.25">
      <c r="A38" s="10" t="s">
        <v>2</v>
      </c>
      <c r="B38" s="16"/>
      <c r="C38" s="16"/>
      <c r="D38" s="16"/>
      <c r="E38" s="16"/>
      <c r="F38" s="16"/>
      <c r="G38" s="16"/>
      <c r="H38" s="16"/>
      <c r="I38" s="16"/>
      <c r="J38" s="16"/>
      <c r="K38" s="16"/>
      <c r="L38" s="16"/>
      <c r="M38" s="16">
        <v>14.077607</v>
      </c>
      <c r="N38" s="19">
        <v>8.8254855</v>
      </c>
      <c r="O38" s="48">
        <v>10.096907</v>
      </c>
      <c r="P38" s="48">
        <v>0</v>
      </c>
      <c r="Q38" s="48">
        <v>0</v>
      </c>
      <c r="R38" s="48"/>
      <c r="S38" s="48"/>
      <c r="T38" s="29">
        <f t="shared" si="0"/>
        <v>32.9999995</v>
      </c>
    </row>
    <row r="39" spans="1:20" s="11" customFormat="1" ht="14.25">
      <c r="A39" s="13" t="s">
        <v>11</v>
      </c>
      <c r="B39" s="15"/>
      <c r="C39" s="15"/>
      <c r="D39" s="15">
        <f>D40</f>
        <v>0.51075</v>
      </c>
      <c r="E39" s="15">
        <f>E40</f>
        <v>0.62375</v>
      </c>
      <c r="F39" s="15">
        <f aca="true" t="shared" si="4" ref="F39:P39">F40</f>
        <v>0.65</v>
      </c>
      <c r="G39" s="15">
        <f t="shared" si="4"/>
        <v>0.83146</v>
      </c>
      <c r="H39" s="15">
        <f t="shared" si="4"/>
        <v>7.902</v>
      </c>
      <c r="I39" s="15">
        <f t="shared" si="4"/>
        <v>8.3112</v>
      </c>
      <c r="J39" s="15">
        <f t="shared" si="4"/>
        <v>3.84132</v>
      </c>
      <c r="K39" s="15">
        <f t="shared" si="4"/>
        <v>3.54</v>
      </c>
      <c r="L39" s="15">
        <f t="shared" si="4"/>
        <v>3.630863</v>
      </c>
      <c r="M39" s="15">
        <f t="shared" si="4"/>
        <v>4.913</v>
      </c>
      <c r="N39" s="18">
        <f t="shared" si="4"/>
        <v>3.48362</v>
      </c>
      <c r="O39" s="17">
        <f t="shared" si="4"/>
        <v>0.8062370000000001</v>
      </c>
      <c r="P39" s="17">
        <f t="shared" si="4"/>
        <v>3.03991</v>
      </c>
      <c r="Q39" s="17"/>
      <c r="R39" s="17"/>
      <c r="S39" s="17"/>
      <c r="T39" s="28">
        <f t="shared" si="0"/>
        <v>42.08411000000001</v>
      </c>
    </row>
    <row r="40" spans="1:20" ht="14.25">
      <c r="A40" s="10" t="s">
        <v>2</v>
      </c>
      <c r="B40" s="16"/>
      <c r="C40" s="16"/>
      <c r="D40" s="16">
        <v>0.51075</v>
      </c>
      <c r="E40" s="16">
        <v>0.62375</v>
      </c>
      <c r="F40" s="16">
        <v>0.65</v>
      </c>
      <c r="G40" s="16">
        <v>0.83146</v>
      </c>
      <c r="H40" s="16">
        <v>7.902</v>
      </c>
      <c r="I40" s="16">
        <v>8.3112</v>
      </c>
      <c r="J40" s="16">
        <v>3.84132</v>
      </c>
      <c r="K40" s="16">
        <v>3.54</v>
      </c>
      <c r="L40" s="16">
        <v>3.630863</v>
      </c>
      <c r="M40" s="16">
        <v>4.913</v>
      </c>
      <c r="N40" s="19">
        <v>3.48362</v>
      </c>
      <c r="O40" s="48">
        <v>0.8062370000000001</v>
      </c>
      <c r="P40" s="48">
        <v>3.03991</v>
      </c>
      <c r="Q40" s="48">
        <v>0</v>
      </c>
      <c r="R40" s="48"/>
      <c r="S40" s="48"/>
      <c r="T40" s="29">
        <f t="shared" si="0"/>
        <v>42.08411000000001</v>
      </c>
    </row>
    <row r="41" spans="1:20" s="11" customFormat="1" ht="14.25">
      <c r="A41" s="13" t="s">
        <v>12</v>
      </c>
      <c r="B41" s="15"/>
      <c r="C41" s="15" t="s">
        <v>48</v>
      </c>
      <c r="D41" s="15"/>
      <c r="E41" s="15"/>
      <c r="F41" s="15"/>
      <c r="G41" s="15"/>
      <c r="H41" s="15">
        <f>SUM(H42:H43)</f>
        <v>3.664141</v>
      </c>
      <c r="I41" s="15">
        <f>SUM(I42:I43)</f>
        <v>7.2730752784644235</v>
      </c>
      <c r="J41" s="15">
        <f>SUM(J42:J43)</f>
        <v>83.26614496450861</v>
      </c>
      <c r="K41" s="15">
        <f aca="true" t="shared" si="5" ref="K41:R41">SUM(K42:K43)</f>
        <v>87.72505687719746</v>
      </c>
      <c r="L41" s="15">
        <f t="shared" si="5"/>
        <v>83.0649770596</v>
      </c>
      <c r="M41" s="15">
        <f t="shared" si="5"/>
        <v>84.356396</v>
      </c>
      <c r="N41" s="18">
        <f t="shared" si="5"/>
        <v>88.6</v>
      </c>
      <c r="O41" s="17">
        <f t="shared" si="5"/>
        <v>88.24447</v>
      </c>
      <c r="P41" s="17">
        <f t="shared" si="5"/>
        <v>88.64447</v>
      </c>
      <c r="Q41" s="17">
        <f t="shared" si="5"/>
        <v>89.34447</v>
      </c>
      <c r="R41" s="17">
        <f t="shared" si="5"/>
        <v>561.0446999999999</v>
      </c>
      <c r="S41" s="17"/>
      <c r="T41" s="28">
        <f t="shared" si="0"/>
        <v>1265.2279011797705</v>
      </c>
    </row>
    <row r="42" spans="1:20" ht="14.25">
      <c r="A42" s="10" t="s">
        <v>6</v>
      </c>
      <c r="B42" s="16"/>
      <c r="C42" s="16"/>
      <c r="D42" s="16"/>
      <c r="E42" s="16"/>
      <c r="F42" s="16"/>
      <c r="G42" s="16"/>
      <c r="H42" s="16"/>
      <c r="I42" s="16"/>
      <c r="J42" s="16">
        <v>50.2</v>
      </c>
      <c r="K42" s="16">
        <v>55.7</v>
      </c>
      <c r="L42" s="16">
        <v>52.3</v>
      </c>
      <c r="M42" s="16">
        <v>52.4</v>
      </c>
      <c r="N42" s="19">
        <v>52.7</v>
      </c>
      <c r="O42" s="48">
        <v>53.2</v>
      </c>
      <c r="P42" s="48">
        <v>53.6</v>
      </c>
      <c r="Q42" s="48">
        <v>54.3</v>
      </c>
      <c r="R42" s="48">
        <v>210.6</v>
      </c>
      <c r="S42" s="48"/>
      <c r="T42" s="29">
        <f t="shared" si="0"/>
        <v>635</v>
      </c>
    </row>
    <row r="43" spans="1:20" ht="14.25">
      <c r="A43" s="10" t="s">
        <v>3</v>
      </c>
      <c r="B43" s="16"/>
      <c r="C43" s="16"/>
      <c r="D43" s="16"/>
      <c r="E43" s="16"/>
      <c r="F43" s="16"/>
      <c r="G43" s="16"/>
      <c r="H43" s="16">
        <v>3.664141</v>
      </c>
      <c r="I43" s="16">
        <v>7.2730752784644235</v>
      </c>
      <c r="J43" s="16">
        <v>33.06614496450862</v>
      </c>
      <c r="K43" s="16">
        <v>32.02505687719746</v>
      </c>
      <c r="L43" s="16">
        <v>30.764977059600003</v>
      </c>
      <c r="M43" s="16">
        <v>31.956396</v>
      </c>
      <c r="N43" s="19">
        <v>35.9</v>
      </c>
      <c r="O43" s="48">
        <v>35.04447</v>
      </c>
      <c r="P43" s="48">
        <v>35.04447</v>
      </c>
      <c r="Q43" s="48">
        <v>35.04447</v>
      </c>
      <c r="R43" s="48">
        <v>350.44469999999995</v>
      </c>
      <c r="S43" s="48"/>
      <c r="T43" s="29">
        <f t="shared" si="0"/>
        <v>630.2279011797705</v>
      </c>
    </row>
    <row r="44" spans="1:20" s="11" customFormat="1" ht="14.25">
      <c r="A44" s="13" t="s">
        <v>13</v>
      </c>
      <c r="B44" s="15"/>
      <c r="C44" s="15"/>
      <c r="D44" s="15"/>
      <c r="E44" s="15"/>
      <c r="F44" s="15"/>
      <c r="G44" s="15"/>
      <c r="H44" s="15"/>
      <c r="I44" s="15"/>
      <c r="J44" s="15"/>
      <c r="K44" s="15"/>
      <c r="L44" s="15"/>
      <c r="M44" s="15">
        <f>M45</f>
        <v>9.347826</v>
      </c>
      <c r="N44" s="18">
        <f>N45</f>
        <v>9.067392</v>
      </c>
      <c r="O44" s="17">
        <f>O45</f>
        <v>9.1</v>
      </c>
      <c r="P44" s="17"/>
      <c r="Q44" s="17"/>
      <c r="R44" s="17"/>
      <c r="S44" s="17"/>
      <c r="T44" s="28">
        <f aca="true" t="shared" si="6" ref="T44:T79">SUM(B44:S44)</f>
        <v>27.515217999999997</v>
      </c>
    </row>
    <row r="45" spans="1:20" ht="14.25">
      <c r="A45" s="10" t="s">
        <v>2</v>
      </c>
      <c r="B45" s="16"/>
      <c r="C45" s="16"/>
      <c r="D45" s="16"/>
      <c r="E45" s="16"/>
      <c r="F45" s="16"/>
      <c r="G45" s="16"/>
      <c r="H45" s="16"/>
      <c r="I45" s="16"/>
      <c r="J45" s="16"/>
      <c r="K45" s="16"/>
      <c r="L45" s="16"/>
      <c r="M45" s="16">
        <v>9.347826</v>
      </c>
      <c r="N45" s="19">
        <v>9.067392</v>
      </c>
      <c r="O45" s="48">
        <v>9.1</v>
      </c>
      <c r="P45" s="48"/>
      <c r="Q45" s="48"/>
      <c r="R45" s="48"/>
      <c r="S45" s="48"/>
      <c r="T45" s="29">
        <f t="shared" si="6"/>
        <v>27.515217999999997</v>
      </c>
    </row>
    <row r="46" spans="1:20" s="11" customFormat="1" ht="14.25">
      <c r="A46" s="13" t="s">
        <v>31</v>
      </c>
      <c r="B46" s="15"/>
      <c r="C46" s="15"/>
      <c r="D46" s="15"/>
      <c r="E46" s="15"/>
      <c r="F46" s="15"/>
      <c r="G46" s="15"/>
      <c r="H46" s="15"/>
      <c r="I46" s="15"/>
      <c r="J46" s="15"/>
      <c r="K46" s="15"/>
      <c r="L46" s="15"/>
      <c r="M46" s="15">
        <f>M47</f>
        <v>2.3618</v>
      </c>
      <c r="N46" s="18"/>
      <c r="O46" s="17"/>
      <c r="P46" s="17"/>
      <c r="Q46" s="17"/>
      <c r="R46" s="17"/>
      <c r="S46" s="17"/>
      <c r="T46" s="28">
        <f t="shared" si="6"/>
        <v>2.3618</v>
      </c>
    </row>
    <row r="47" spans="1:20" ht="14.25">
      <c r="A47" s="10" t="s">
        <v>23</v>
      </c>
      <c r="B47" s="16"/>
      <c r="C47" s="16"/>
      <c r="D47" s="16"/>
      <c r="E47" s="16"/>
      <c r="F47" s="16"/>
      <c r="G47" s="16"/>
      <c r="H47" s="16"/>
      <c r="I47" s="16"/>
      <c r="J47" s="16"/>
      <c r="K47" s="16"/>
      <c r="L47" s="16"/>
      <c r="M47" s="16">
        <v>2.3618</v>
      </c>
      <c r="N47" s="19"/>
      <c r="O47" s="48"/>
      <c r="P47" s="48"/>
      <c r="Q47" s="48"/>
      <c r="R47" s="48"/>
      <c r="S47" s="48"/>
      <c r="T47" s="29">
        <f t="shared" si="6"/>
        <v>2.3618</v>
      </c>
    </row>
    <row r="48" spans="1:20" s="11" customFormat="1" ht="14.25">
      <c r="A48" s="13" t="s">
        <v>28</v>
      </c>
      <c r="B48" s="15"/>
      <c r="C48" s="15"/>
      <c r="D48" s="15"/>
      <c r="E48" s="15"/>
      <c r="F48" s="15"/>
      <c r="G48" s="15"/>
      <c r="H48" s="15"/>
      <c r="I48" s="15"/>
      <c r="J48" s="15">
        <f>SUM(J49:J50)</f>
        <v>5.8</v>
      </c>
      <c r="K48" s="15">
        <f>SUM(K49:K50)</f>
        <v>5.9</v>
      </c>
      <c r="L48" s="15">
        <f>SUM(L49:L50)</f>
        <v>4</v>
      </c>
      <c r="M48" s="15">
        <f>SUM(M49:M50)</f>
        <v>3.054651</v>
      </c>
      <c r="N48" s="18">
        <f>SUM(N49:N50)</f>
        <v>2.8</v>
      </c>
      <c r="O48" s="17"/>
      <c r="P48" s="17"/>
      <c r="Q48" s="17"/>
      <c r="R48" s="17"/>
      <c r="S48" s="17"/>
      <c r="T48" s="28">
        <f t="shared" si="6"/>
        <v>21.554651</v>
      </c>
    </row>
    <row r="49" spans="1:20" ht="14.25">
      <c r="A49" s="10" t="s">
        <v>23</v>
      </c>
      <c r="B49" s="16"/>
      <c r="C49" s="16"/>
      <c r="D49" s="16"/>
      <c r="E49" s="16"/>
      <c r="F49" s="16"/>
      <c r="G49" s="16"/>
      <c r="H49" s="16"/>
      <c r="I49" s="16"/>
      <c r="J49" s="16"/>
      <c r="K49" s="16"/>
      <c r="L49" s="16"/>
      <c r="M49" s="16">
        <v>3.054651</v>
      </c>
      <c r="N49" s="19">
        <v>2.8</v>
      </c>
      <c r="O49" s="48"/>
      <c r="P49" s="48"/>
      <c r="Q49" s="48"/>
      <c r="R49" s="48"/>
      <c r="S49" s="48"/>
      <c r="T49" s="29">
        <f t="shared" si="6"/>
        <v>5.854651</v>
      </c>
    </row>
    <row r="50" spans="1:20" ht="14.25">
      <c r="A50" s="10" t="s">
        <v>2</v>
      </c>
      <c r="B50" s="16"/>
      <c r="C50" s="16"/>
      <c r="D50" s="16"/>
      <c r="E50" s="16"/>
      <c r="F50" s="16"/>
      <c r="G50" s="16"/>
      <c r="H50" s="16"/>
      <c r="I50" s="16"/>
      <c r="J50" s="16">
        <v>5.8</v>
      </c>
      <c r="K50" s="16">
        <v>5.9</v>
      </c>
      <c r="L50" s="16">
        <v>4</v>
      </c>
      <c r="M50" s="16"/>
      <c r="N50" s="19"/>
      <c r="O50" s="48"/>
      <c r="P50" s="48"/>
      <c r="Q50" s="48"/>
      <c r="R50" s="48"/>
      <c r="S50" s="48"/>
      <c r="T50" s="29">
        <f t="shared" si="6"/>
        <v>15.7</v>
      </c>
    </row>
    <row r="51" spans="1:20" ht="14.25">
      <c r="A51" s="13" t="s">
        <v>42</v>
      </c>
      <c r="B51" s="15"/>
      <c r="C51" s="15"/>
      <c r="D51" s="15"/>
      <c r="E51" s="15"/>
      <c r="F51" s="15"/>
      <c r="G51" s="15"/>
      <c r="H51" s="15"/>
      <c r="I51" s="15"/>
      <c r="J51" s="15"/>
      <c r="K51" s="15"/>
      <c r="L51" s="15"/>
      <c r="M51" s="15"/>
      <c r="N51" s="18">
        <f>N52</f>
        <v>1.5</v>
      </c>
      <c r="O51" s="17"/>
      <c r="P51" s="17"/>
      <c r="Q51" s="17"/>
      <c r="R51" s="17"/>
      <c r="S51" s="17"/>
      <c r="T51" s="28">
        <f t="shared" si="6"/>
        <v>1.5</v>
      </c>
    </row>
    <row r="52" spans="1:20" ht="14.25">
      <c r="A52" s="10" t="s">
        <v>23</v>
      </c>
      <c r="B52" s="16"/>
      <c r="C52" s="16"/>
      <c r="D52" s="16"/>
      <c r="E52" s="16"/>
      <c r="F52" s="16"/>
      <c r="G52" s="16"/>
      <c r="H52" s="16"/>
      <c r="I52" s="16"/>
      <c r="J52" s="16"/>
      <c r="K52" s="16"/>
      <c r="L52" s="16"/>
      <c r="M52" s="16"/>
      <c r="N52" s="19">
        <v>1.5</v>
      </c>
      <c r="O52" s="48"/>
      <c r="P52" s="48"/>
      <c r="Q52" s="48"/>
      <c r="R52" s="48"/>
      <c r="S52" s="48"/>
      <c r="T52" s="29">
        <f t="shared" si="6"/>
        <v>1.5</v>
      </c>
    </row>
    <row r="53" spans="1:20" s="11" customFormat="1" ht="14.25">
      <c r="A53" s="13" t="s">
        <v>14</v>
      </c>
      <c r="B53" s="15"/>
      <c r="C53" s="15"/>
      <c r="D53" s="15"/>
      <c r="E53" s="15"/>
      <c r="F53" s="15"/>
      <c r="G53" s="15">
        <f>G54</f>
        <v>0.64515</v>
      </c>
      <c r="H53" s="15">
        <f aca="true" t="shared" si="7" ref="H53:Q53">H54</f>
        <v>1.318775</v>
      </c>
      <c r="I53" s="15">
        <f t="shared" si="7"/>
        <v>0.81184</v>
      </c>
      <c r="J53" s="15">
        <f t="shared" si="7"/>
        <v>1.4229</v>
      </c>
      <c r="K53" s="15">
        <f t="shared" si="7"/>
        <v>1.19124</v>
      </c>
      <c r="L53" s="15">
        <f t="shared" si="7"/>
        <v>1.10044</v>
      </c>
      <c r="M53" s="15">
        <f t="shared" si="7"/>
        <v>1.186128</v>
      </c>
      <c r="N53" s="18">
        <f t="shared" si="7"/>
        <v>1.0752701</v>
      </c>
      <c r="O53" s="17">
        <f t="shared" si="7"/>
        <v>1.083794</v>
      </c>
      <c r="P53" s="17">
        <f t="shared" si="7"/>
        <v>1.083794</v>
      </c>
      <c r="Q53" s="17">
        <f t="shared" si="7"/>
        <v>1.083794</v>
      </c>
      <c r="R53" s="17"/>
      <c r="S53" s="17"/>
      <c r="T53" s="28">
        <f t="shared" si="6"/>
        <v>12.003125099999998</v>
      </c>
    </row>
    <row r="54" spans="1:20" ht="14.25">
      <c r="A54" s="10" t="s">
        <v>2</v>
      </c>
      <c r="B54" s="16"/>
      <c r="C54" s="16"/>
      <c r="D54" s="16"/>
      <c r="E54" s="16"/>
      <c r="F54" s="16"/>
      <c r="G54" s="16">
        <v>0.64515</v>
      </c>
      <c r="H54" s="16">
        <v>1.318775</v>
      </c>
      <c r="I54" s="16">
        <v>0.81184</v>
      </c>
      <c r="J54" s="16">
        <v>1.4229</v>
      </c>
      <c r="K54" s="16">
        <v>1.19124</v>
      </c>
      <c r="L54" s="16">
        <v>1.10044</v>
      </c>
      <c r="M54" s="16">
        <v>1.186128</v>
      </c>
      <c r="N54" s="19">
        <v>1.0752701</v>
      </c>
      <c r="O54" s="48">
        <v>1.083794</v>
      </c>
      <c r="P54" s="48">
        <v>1.083794</v>
      </c>
      <c r="Q54" s="48">
        <v>1.083794</v>
      </c>
      <c r="R54" s="48"/>
      <c r="S54" s="48"/>
      <c r="T54" s="29">
        <f t="shared" si="6"/>
        <v>12.003125099999998</v>
      </c>
    </row>
    <row r="55" spans="1:20" s="11" customFormat="1" ht="14.25">
      <c r="A55" s="13" t="s">
        <v>15</v>
      </c>
      <c r="B55" s="15"/>
      <c r="C55" s="15">
        <f>SUM(C56:C57)</f>
        <v>24.060335</v>
      </c>
      <c r="D55" s="15">
        <f aca="true" t="shared" si="8" ref="D55:R55">SUM(D56:D57)</f>
        <v>13.375172</v>
      </c>
      <c r="E55" s="15">
        <f t="shared" si="8"/>
        <v>16.492642</v>
      </c>
      <c r="F55" s="15">
        <f t="shared" si="8"/>
        <v>17.329866</v>
      </c>
      <c r="G55" s="15">
        <f t="shared" si="8"/>
        <v>15.859414</v>
      </c>
      <c r="H55" s="15"/>
      <c r="I55" s="15">
        <f t="shared" si="8"/>
        <v>33.547469</v>
      </c>
      <c r="J55" s="15">
        <f t="shared" si="8"/>
        <v>38.885</v>
      </c>
      <c r="K55" s="15">
        <f t="shared" si="8"/>
        <v>45.21065</v>
      </c>
      <c r="L55" s="15">
        <f t="shared" si="8"/>
        <v>25.111385</v>
      </c>
      <c r="M55" s="15">
        <f t="shared" si="8"/>
        <v>26.326</v>
      </c>
      <c r="N55" s="18">
        <f t="shared" si="8"/>
        <v>32.9065</v>
      </c>
      <c r="O55" s="17">
        <f t="shared" si="8"/>
        <v>38.523799999999994</v>
      </c>
      <c r="P55" s="17">
        <f t="shared" si="8"/>
        <v>59.67100000000001</v>
      </c>
      <c r="Q55" s="17">
        <f t="shared" si="8"/>
        <v>79.49650000000001</v>
      </c>
      <c r="R55" s="17">
        <f t="shared" si="8"/>
        <v>20.02</v>
      </c>
      <c r="S55" s="17"/>
      <c r="T55" s="28">
        <f t="shared" si="6"/>
        <v>486.81573299999997</v>
      </c>
    </row>
    <row r="56" spans="1:20" ht="14.25">
      <c r="A56" s="10" t="s">
        <v>2</v>
      </c>
      <c r="B56" s="16"/>
      <c r="C56" s="16">
        <v>24.060335</v>
      </c>
      <c r="D56" s="16">
        <v>13.375172</v>
      </c>
      <c r="E56" s="16">
        <v>16.492642</v>
      </c>
      <c r="F56" s="16">
        <v>17.329866</v>
      </c>
      <c r="G56" s="16">
        <v>15.859414</v>
      </c>
      <c r="H56" s="16"/>
      <c r="I56" s="16">
        <v>33.547469</v>
      </c>
      <c r="J56" s="16">
        <v>38.885</v>
      </c>
      <c r="K56" s="16">
        <v>31.20579</v>
      </c>
      <c r="L56" s="16">
        <v>25.111385</v>
      </c>
      <c r="M56" s="16">
        <v>26.326</v>
      </c>
      <c r="N56" s="19">
        <v>14.2065</v>
      </c>
      <c r="O56" s="48">
        <v>18.5038</v>
      </c>
      <c r="P56" s="48">
        <v>39.651</v>
      </c>
      <c r="Q56" s="48">
        <v>59.47650000000001</v>
      </c>
      <c r="R56" s="48"/>
      <c r="S56" s="48"/>
      <c r="T56" s="29">
        <f t="shared" si="6"/>
        <v>374.030873</v>
      </c>
    </row>
    <row r="57" spans="1:20" ht="14.25">
      <c r="A57" s="10" t="s">
        <v>3</v>
      </c>
      <c r="B57" s="16"/>
      <c r="C57" s="16"/>
      <c r="D57" s="16"/>
      <c r="E57" s="16"/>
      <c r="F57" s="16"/>
      <c r="G57" s="16"/>
      <c r="H57" s="16"/>
      <c r="I57" s="16"/>
      <c r="J57" s="16"/>
      <c r="K57" s="16">
        <v>14.00486</v>
      </c>
      <c r="L57" s="16"/>
      <c r="M57" s="16"/>
      <c r="N57" s="19">
        <v>18.7</v>
      </c>
      <c r="O57" s="48">
        <v>20.02</v>
      </c>
      <c r="P57" s="48">
        <v>20.02</v>
      </c>
      <c r="Q57" s="48">
        <v>20.02</v>
      </c>
      <c r="R57" s="48">
        <v>20.02</v>
      </c>
      <c r="S57" s="48"/>
      <c r="T57" s="29">
        <f t="shared" si="6"/>
        <v>112.78485999999998</v>
      </c>
    </row>
    <row r="58" spans="1:20" s="11" customFormat="1" ht="14.25">
      <c r="A58" s="13" t="s">
        <v>16</v>
      </c>
      <c r="B58" s="15"/>
      <c r="C58" s="15">
        <f>SUM(C59:C61)</f>
        <v>17.89469</v>
      </c>
      <c r="D58" s="15">
        <f>SUM(D59:D61)</f>
        <v>21.325656</v>
      </c>
      <c r="E58" s="15">
        <f aca="true" t="shared" si="9" ref="E58:R58">SUM(E59:E61)</f>
        <v>21.791087</v>
      </c>
      <c r="F58" s="15">
        <f t="shared" si="9"/>
        <v>40.924593</v>
      </c>
      <c r="G58" s="15">
        <f t="shared" si="9"/>
        <v>39.534594</v>
      </c>
      <c r="H58" s="15">
        <f t="shared" si="9"/>
        <v>72.56331399999999</v>
      </c>
      <c r="I58" s="15">
        <f t="shared" si="9"/>
        <v>91.340761</v>
      </c>
      <c r="J58" s="15">
        <f t="shared" si="9"/>
        <v>70.63345</v>
      </c>
      <c r="K58" s="15">
        <f t="shared" si="9"/>
        <v>88.03830500000001</v>
      </c>
      <c r="L58" s="15">
        <f t="shared" si="9"/>
        <v>99.08162413000001</v>
      </c>
      <c r="M58" s="15">
        <f t="shared" si="9"/>
        <v>111.74290359999999</v>
      </c>
      <c r="N58" s="18">
        <f t="shared" si="9"/>
        <v>144.1762334</v>
      </c>
      <c r="O58" s="17">
        <f t="shared" si="9"/>
        <v>165.98952500000001</v>
      </c>
      <c r="P58" s="17">
        <f t="shared" si="9"/>
        <v>184.21980000000002</v>
      </c>
      <c r="Q58" s="17">
        <f t="shared" si="9"/>
        <v>202.8462</v>
      </c>
      <c r="R58" s="17">
        <f t="shared" si="9"/>
        <v>118.73100000000001</v>
      </c>
      <c r="S58" s="17"/>
      <c r="T58" s="28">
        <f t="shared" si="6"/>
        <v>1490.83373613</v>
      </c>
    </row>
    <row r="59" spans="1:20" ht="14.25">
      <c r="A59" s="10" t="s">
        <v>2</v>
      </c>
      <c r="B59" s="16"/>
      <c r="C59" s="16">
        <v>17.89469</v>
      </c>
      <c r="D59" s="16">
        <v>21.325656</v>
      </c>
      <c r="E59" s="16">
        <v>21.791087</v>
      </c>
      <c r="F59" s="16">
        <v>40.924593</v>
      </c>
      <c r="G59" s="16">
        <v>39.534594</v>
      </c>
      <c r="H59" s="16">
        <v>67.379314</v>
      </c>
      <c r="I59" s="16">
        <v>86.156761</v>
      </c>
      <c r="J59" s="16">
        <v>65.44948</v>
      </c>
      <c r="K59" s="16">
        <v>82.800325</v>
      </c>
      <c r="L59" s="16">
        <v>76.483608</v>
      </c>
      <c r="M59" s="16">
        <v>79.15513920999999</v>
      </c>
      <c r="N59" s="19">
        <v>106.8762334</v>
      </c>
      <c r="O59" s="48">
        <v>134.325</v>
      </c>
      <c r="P59" s="48">
        <v>160.4736</v>
      </c>
      <c r="Q59" s="48">
        <v>179.1</v>
      </c>
      <c r="R59" s="48"/>
      <c r="S59" s="48"/>
      <c r="T59" s="29">
        <f t="shared" si="6"/>
        <v>1179.67008061</v>
      </c>
    </row>
    <row r="60" spans="1:20" ht="14.25">
      <c r="A60" s="10" t="s">
        <v>6</v>
      </c>
      <c r="B60" s="16"/>
      <c r="C60" s="16"/>
      <c r="D60" s="16"/>
      <c r="E60" s="16"/>
      <c r="F60" s="16"/>
      <c r="G60" s="16"/>
      <c r="H60" s="16"/>
      <c r="I60" s="16"/>
      <c r="J60" s="16"/>
      <c r="K60" s="16"/>
      <c r="L60" s="16">
        <v>2.081675</v>
      </c>
      <c r="M60" s="16">
        <v>25</v>
      </c>
      <c r="N60" s="19">
        <v>15</v>
      </c>
      <c r="O60" s="48">
        <v>7.918325</v>
      </c>
      <c r="P60" s="48"/>
      <c r="Q60" s="48"/>
      <c r="R60" s="48"/>
      <c r="S60" s="48"/>
      <c r="T60" s="29">
        <f t="shared" si="6"/>
        <v>50.00000000000001</v>
      </c>
    </row>
    <row r="61" spans="1:20" ht="14.25">
      <c r="A61" s="10" t="s">
        <v>3</v>
      </c>
      <c r="B61" s="16"/>
      <c r="C61" s="16"/>
      <c r="D61" s="16"/>
      <c r="E61" s="16"/>
      <c r="F61" s="16"/>
      <c r="G61" s="16"/>
      <c r="H61" s="16">
        <v>5.184</v>
      </c>
      <c r="I61" s="16">
        <v>5.184</v>
      </c>
      <c r="J61" s="16">
        <v>5.18397</v>
      </c>
      <c r="K61" s="16">
        <v>5.23798</v>
      </c>
      <c r="L61" s="16">
        <v>20.516341130000004</v>
      </c>
      <c r="M61" s="16">
        <v>7.58776439</v>
      </c>
      <c r="N61" s="19">
        <v>22.3</v>
      </c>
      <c r="O61" s="48">
        <v>23.7462</v>
      </c>
      <c r="P61" s="48">
        <v>23.7462</v>
      </c>
      <c r="Q61" s="48">
        <v>23.7462</v>
      </c>
      <c r="R61" s="48">
        <v>118.73100000000001</v>
      </c>
      <c r="S61" s="48"/>
      <c r="T61" s="29">
        <f t="shared" si="6"/>
        <v>261.16365552</v>
      </c>
    </row>
    <row r="62" spans="1:20" ht="14.25">
      <c r="A62" s="13" t="s">
        <v>47</v>
      </c>
      <c r="B62" s="15"/>
      <c r="C62" s="15"/>
      <c r="D62" s="15"/>
      <c r="E62" s="15"/>
      <c r="F62" s="15"/>
      <c r="G62" s="15"/>
      <c r="H62" s="15"/>
      <c r="I62" s="15"/>
      <c r="J62" s="15"/>
      <c r="K62" s="15"/>
      <c r="L62" s="15"/>
      <c r="M62" s="15"/>
      <c r="N62" s="18"/>
      <c r="O62" s="17">
        <f>O63</f>
        <v>1.1</v>
      </c>
      <c r="P62" s="17"/>
      <c r="Q62" s="17"/>
      <c r="R62" s="17"/>
      <c r="S62" s="17"/>
      <c r="T62" s="28">
        <f t="shared" si="6"/>
        <v>1.1</v>
      </c>
    </row>
    <row r="63" spans="1:20" ht="14.25">
      <c r="A63" s="10" t="s">
        <v>2</v>
      </c>
      <c r="B63" s="16"/>
      <c r="C63" s="16"/>
      <c r="D63" s="16"/>
      <c r="E63" s="16"/>
      <c r="F63" s="16"/>
      <c r="G63" s="16"/>
      <c r="H63" s="16"/>
      <c r="I63" s="16"/>
      <c r="J63" s="16"/>
      <c r="K63" s="16"/>
      <c r="L63" s="16"/>
      <c r="M63" s="16"/>
      <c r="N63" s="19"/>
      <c r="O63" s="48">
        <v>1.1</v>
      </c>
      <c r="P63" s="48"/>
      <c r="Q63" s="48"/>
      <c r="R63" s="48"/>
      <c r="S63" s="48"/>
      <c r="T63" s="29">
        <f t="shared" si="6"/>
        <v>1.1</v>
      </c>
    </row>
    <row r="64" spans="1:20" s="11" customFormat="1" ht="14.25">
      <c r="A64" s="13" t="s">
        <v>17</v>
      </c>
      <c r="B64" s="15"/>
      <c r="C64" s="15"/>
      <c r="D64" s="15"/>
      <c r="E64" s="15"/>
      <c r="F64" s="15"/>
      <c r="G64" s="15"/>
      <c r="H64" s="15"/>
      <c r="I64" s="15"/>
      <c r="J64" s="15"/>
      <c r="K64" s="15"/>
      <c r="L64" s="15">
        <f>L65</f>
        <v>0.4</v>
      </c>
      <c r="M64" s="15">
        <f>M65</f>
        <v>0.3</v>
      </c>
      <c r="N64" s="18">
        <f>N65</f>
        <v>0.3</v>
      </c>
      <c r="O64" s="17"/>
      <c r="P64" s="17"/>
      <c r="Q64" s="17"/>
      <c r="R64" s="17"/>
      <c r="S64" s="17"/>
      <c r="T64" s="28">
        <f t="shared" si="6"/>
        <v>1</v>
      </c>
    </row>
    <row r="65" spans="1:20" ht="14.25">
      <c r="A65" s="10" t="s">
        <v>2</v>
      </c>
      <c r="B65" s="16"/>
      <c r="C65" s="16"/>
      <c r="D65" s="16"/>
      <c r="E65" s="16"/>
      <c r="F65" s="16"/>
      <c r="G65" s="16"/>
      <c r="H65" s="16"/>
      <c r="I65" s="16"/>
      <c r="J65" s="16"/>
      <c r="K65" s="16"/>
      <c r="L65" s="16">
        <v>0.4</v>
      </c>
      <c r="M65" s="16">
        <v>0.3</v>
      </c>
      <c r="N65" s="19">
        <v>0.3</v>
      </c>
      <c r="O65" s="48"/>
      <c r="P65" s="48"/>
      <c r="Q65" s="48"/>
      <c r="R65" s="48"/>
      <c r="S65" s="48"/>
      <c r="T65" s="29">
        <f t="shared" si="6"/>
        <v>1</v>
      </c>
    </row>
    <row r="66" spans="1:20" s="11" customFormat="1" ht="14.25">
      <c r="A66" s="13" t="s">
        <v>18</v>
      </c>
      <c r="B66" s="15"/>
      <c r="C66" s="15"/>
      <c r="D66" s="15"/>
      <c r="E66" s="15"/>
      <c r="F66" s="15"/>
      <c r="G66" s="15"/>
      <c r="H66" s="15"/>
      <c r="I66" s="15"/>
      <c r="J66" s="15"/>
      <c r="K66" s="15"/>
      <c r="L66" s="15">
        <f aca="true" t="shared" si="10" ref="L66:R66">SUM(L67:L67)</f>
        <v>8</v>
      </c>
      <c r="M66" s="15">
        <f t="shared" si="10"/>
        <v>8</v>
      </c>
      <c r="N66" s="18">
        <f t="shared" si="10"/>
        <v>8</v>
      </c>
      <c r="O66" s="17">
        <f t="shared" si="10"/>
        <v>8</v>
      </c>
      <c r="P66" s="17">
        <f t="shared" si="10"/>
        <v>8</v>
      </c>
      <c r="Q66" s="17">
        <f t="shared" si="10"/>
        <v>8</v>
      </c>
      <c r="R66" s="17">
        <f t="shared" si="10"/>
        <v>32</v>
      </c>
      <c r="S66" s="17"/>
      <c r="T66" s="28">
        <f t="shared" si="6"/>
        <v>80</v>
      </c>
    </row>
    <row r="67" spans="1:20" ht="14.25">
      <c r="A67" s="10" t="s">
        <v>6</v>
      </c>
      <c r="B67" s="16"/>
      <c r="C67" s="16"/>
      <c r="D67" s="16"/>
      <c r="E67" s="16"/>
      <c r="F67" s="16"/>
      <c r="G67" s="16"/>
      <c r="H67" s="16"/>
      <c r="I67" s="16"/>
      <c r="J67" s="16"/>
      <c r="K67" s="16"/>
      <c r="L67" s="16">
        <v>8</v>
      </c>
      <c r="M67" s="16">
        <v>8</v>
      </c>
      <c r="N67" s="19">
        <v>8</v>
      </c>
      <c r="O67" s="48">
        <v>8</v>
      </c>
      <c r="P67" s="48">
        <v>8</v>
      </c>
      <c r="Q67" s="48">
        <v>8</v>
      </c>
      <c r="R67" s="48">
        <v>32</v>
      </c>
      <c r="S67" s="48"/>
      <c r="T67" s="29">
        <f t="shared" si="6"/>
        <v>80</v>
      </c>
    </row>
    <row r="68" spans="1:20" s="11" customFormat="1" ht="14.25">
      <c r="A68" s="13" t="s">
        <v>19</v>
      </c>
      <c r="B68" s="15"/>
      <c r="C68" s="15"/>
      <c r="D68" s="15"/>
      <c r="E68" s="15"/>
      <c r="F68" s="15"/>
      <c r="G68" s="15"/>
      <c r="H68" s="15"/>
      <c r="I68" s="15">
        <f>I69</f>
        <v>0.96</v>
      </c>
      <c r="J68" s="15">
        <f>J69</f>
        <v>0.96</v>
      </c>
      <c r="K68" s="15">
        <f aca="true" t="shared" si="11" ref="K68:R68">K69</f>
        <v>0.97</v>
      </c>
      <c r="L68" s="15">
        <f t="shared" si="11"/>
        <v>0.97</v>
      </c>
      <c r="M68" s="15">
        <f t="shared" si="11"/>
        <v>0.97</v>
      </c>
      <c r="N68" s="18">
        <f t="shared" si="11"/>
        <v>1</v>
      </c>
      <c r="O68" s="17">
        <f t="shared" si="11"/>
        <v>1</v>
      </c>
      <c r="P68" s="17">
        <f t="shared" si="11"/>
        <v>1</v>
      </c>
      <c r="Q68" s="17">
        <f t="shared" si="11"/>
        <v>1</v>
      </c>
      <c r="R68" s="17">
        <f t="shared" si="11"/>
        <v>11</v>
      </c>
      <c r="S68" s="17"/>
      <c r="T68" s="28">
        <f t="shared" si="6"/>
        <v>19.83</v>
      </c>
    </row>
    <row r="69" spans="1:20" ht="14.25">
      <c r="A69" s="10" t="s">
        <v>3</v>
      </c>
      <c r="B69" s="16"/>
      <c r="C69" s="16"/>
      <c r="D69" s="16"/>
      <c r="E69" s="16"/>
      <c r="F69" s="16"/>
      <c r="G69" s="16"/>
      <c r="H69" s="16"/>
      <c r="I69" s="16">
        <v>0.96</v>
      </c>
      <c r="J69" s="16">
        <v>0.96</v>
      </c>
      <c r="K69" s="16">
        <v>0.97</v>
      </c>
      <c r="L69" s="16">
        <v>0.97</v>
      </c>
      <c r="M69" s="16">
        <v>0.97</v>
      </c>
      <c r="N69" s="19">
        <v>1</v>
      </c>
      <c r="O69" s="48">
        <v>1</v>
      </c>
      <c r="P69" s="48">
        <v>1</v>
      </c>
      <c r="Q69" s="48">
        <v>1</v>
      </c>
      <c r="R69" s="48">
        <v>11</v>
      </c>
      <c r="S69" s="48"/>
      <c r="T69" s="29">
        <f t="shared" si="6"/>
        <v>19.83</v>
      </c>
    </row>
    <row r="70" spans="1:20" s="11" customFormat="1" ht="14.25">
      <c r="A70" s="13" t="s">
        <v>20</v>
      </c>
      <c r="B70" s="15"/>
      <c r="C70" s="15"/>
      <c r="D70" s="15"/>
      <c r="E70" s="15"/>
      <c r="F70" s="15"/>
      <c r="G70" s="15"/>
      <c r="H70" s="15">
        <f>SUM(H71:H72)</f>
        <v>11.55884625</v>
      </c>
      <c r="I70" s="15">
        <f aca="true" t="shared" si="12" ref="I70:R70">SUM(I71:I72)</f>
        <v>11.74323553</v>
      </c>
      <c r="J70" s="15">
        <f t="shared" si="12"/>
        <v>52.266798800000004</v>
      </c>
      <c r="K70" s="15">
        <f t="shared" si="12"/>
        <v>11.48520033</v>
      </c>
      <c r="L70" s="15">
        <f t="shared" si="12"/>
        <v>11.09194767</v>
      </c>
      <c r="M70" s="15">
        <f t="shared" si="12"/>
        <v>13.363244779999999</v>
      </c>
      <c r="N70" s="18">
        <f t="shared" si="12"/>
        <v>10.3</v>
      </c>
      <c r="O70" s="17">
        <f t="shared" si="12"/>
        <v>12.018564</v>
      </c>
      <c r="P70" s="17">
        <f t="shared" si="12"/>
        <v>12.018564</v>
      </c>
      <c r="Q70" s="17">
        <f t="shared" si="12"/>
        <v>12.018564</v>
      </c>
      <c r="R70" s="17">
        <f t="shared" si="12"/>
        <v>120.1856375</v>
      </c>
      <c r="S70" s="17"/>
      <c r="T70" s="28">
        <f t="shared" si="6"/>
        <v>278.05060286</v>
      </c>
    </row>
    <row r="71" spans="1:20" ht="14.25">
      <c r="A71" s="10" t="s">
        <v>2</v>
      </c>
      <c r="B71" s="16"/>
      <c r="C71" s="16"/>
      <c r="D71" s="16"/>
      <c r="E71" s="16"/>
      <c r="F71" s="16"/>
      <c r="G71" s="16"/>
      <c r="H71" s="16"/>
      <c r="I71" s="16"/>
      <c r="J71" s="16">
        <v>40.5362</v>
      </c>
      <c r="K71" s="16"/>
      <c r="L71" s="16"/>
      <c r="M71" s="16">
        <v>2.6658</v>
      </c>
      <c r="N71" s="19"/>
      <c r="O71" s="48"/>
      <c r="P71" s="48"/>
      <c r="Q71" s="48"/>
      <c r="R71" s="48"/>
      <c r="S71" s="48"/>
      <c r="T71" s="29">
        <f t="shared" si="6"/>
        <v>43.202</v>
      </c>
    </row>
    <row r="72" spans="1:20" ht="14.25">
      <c r="A72" s="10" t="s">
        <v>3</v>
      </c>
      <c r="B72" s="16"/>
      <c r="C72" s="16"/>
      <c r="D72" s="16"/>
      <c r="E72" s="16"/>
      <c r="F72" s="16"/>
      <c r="G72" s="16"/>
      <c r="H72" s="16">
        <v>11.55884625</v>
      </c>
      <c r="I72" s="16">
        <v>11.74323553</v>
      </c>
      <c r="J72" s="16">
        <v>11.730598800000001</v>
      </c>
      <c r="K72" s="16">
        <v>11.48520033</v>
      </c>
      <c r="L72" s="16">
        <v>11.09194767</v>
      </c>
      <c r="M72" s="16">
        <v>10.69744478</v>
      </c>
      <c r="N72" s="19">
        <v>10.3</v>
      </c>
      <c r="O72" s="48">
        <v>12.018564</v>
      </c>
      <c r="P72" s="48">
        <v>12.018564</v>
      </c>
      <c r="Q72" s="48">
        <v>12.018564</v>
      </c>
      <c r="R72" s="48">
        <v>120.1856375</v>
      </c>
      <c r="S72" s="48"/>
      <c r="T72" s="29">
        <f t="shared" si="6"/>
        <v>234.84860285999997</v>
      </c>
    </row>
    <row r="73" spans="1:20" s="11" customFormat="1" ht="14.25">
      <c r="A73" s="13" t="s">
        <v>21</v>
      </c>
      <c r="B73" s="15"/>
      <c r="C73" s="15">
        <f>SUM(C74:C75)</f>
        <v>1.892133</v>
      </c>
      <c r="D73" s="15">
        <f aca="true" t="shared" si="13" ref="D73:R73">SUM(D74:D75)</f>
        <v>1.1148</v>
      </c>
      <c r="E73" s="15">
        <f t="shared" si="13"/>
        <v>2.385182</v>
      </c>
      <c r="F73" s="15">
        <f t="shared" si="13"/>
        <v>4.93143</v>
      </c>
      <c r="G73" s="15">
        <f t="shared" si="13"/>
        <v>12.663401</v>
      </c>
      <c r="H73" s="15">
        <f t="shared" si="13"/>
        <v>14.593975</v>
      </c>
      <c r="I73" s="15">
        <f t="shared" si="13"/>
        <v>17.95740489</v>
      </c>
      <c r="J73" s="15">
        <f t="shared" si="13"/>
        <v>21.60381015808133</v>
      </c>
      <c r="K73" s="15">
        <f t="shared" si="13"/>
        <v>16.25175494</v>
      </c>
      <c r="L73" s="15">
        <f t="shared" si="13"/>
        <v>38.8563166</v>
      </c>
      <c r="M73" s="15">
        <f t="shared" si="13"/>
        <v>37.38201685</v>
      </c>
      <c r="N73" s="18">
        <f t="shared" si="13"/>
        <v>59.800000000000004</v>
      </c>
      <c r="O73" s="17">
        <f t="shared" si="13"/>
        <v>63.875543</v>
      </c>
      <c r="P73" s="17">
        <f t="shared" si="13"/>
        <v>40.865543</v>
      </c>
      <c r="Q73" s="17">
        <f t="shared" si="13"/>
        <v>40.865543</v>
      </c>
      <c r="R73" s="17">
        <f t="shared" si="13"/>
        <v>15.09325681492109</v>
      </c>
      <c r="S73" s="17"/>
      <c r="T73" s="28">
        <f t="shared" si="6"/>
        <v>390.13211025300245</v>
      </c>
    </row>
    <row r="74" spans="1:20" ht="14.25">
      <c r="A74" s="10" t="s">
        <v>2</v>
      </c>
      <c r="B74" s="16"/>
      <c r="C74" s="16">
        <v>1.892133</v>
      </c>
      <c r="D74" s="16">
        <v>1.1148</v>
      </c>
      <c r="E74" s="16">
        <v>2.385182</v>
      </c>
      <c r="F74" s="16">
        <v>4.93143</v>
      </c>
      <c r="G74" s="16">
        <v>12.663401</v>
      </c>
      <c r="H74" s="16">
        <v>14.593975</v>
      </c>
      <c r="I74" s="16">
        <v>15.514976</v>
      </c>
      <c r="J74" s="16">
        <v>19.151976</v>
      </c>
      <c r="K74" s="16">
        <v>13.801</v>
      </c>
      <c r="L74" s="16">
        <v>36.487498</v>
      </c>
      <c r="M74" s="16">
        <v>35.1</v>
      </c>
      <c r="N74" s="19">
        <v>57.6</v>
      </c>
      <c r="O74" s="48">
        <v>61.36</v>
      </c>
      <c r="P74" s="48">
        <v>38.35</v>
      </c>
      <c r="Q74" s="48">
        <v>38.35</v>
      </c>
      <c r="R74" s="48"/>
      <c r="S74" s="48"/>
      <c r="T74" s="29">
        <f t="shared" si="6"/>
        <v>353.2963710000001</v>
      </c>
    </row>
    <row r="75" spans="1:20" ht="14.25">
      <c r="A75" s="10" t="s">
        <v>3</v>
      </c>
      <c r="B75" s="16"/>
      <c r="C75" s="16"/>
      <c r="D75" s="16"/>
      <c r="E75" s="16"/>
      <c r="F75" s="16"/>
      <c r="G75" s="16"/>
      <c r="H75" s="16"/>
      <c r="I75" s="16">
        <v>2.44242889</v>
      </c>
      <c r="J75" s="16">
        <v>2.451834158081331</v>
      </c>
      <c r="K75" s="16">
        <v>2.45075494</v>
      </c>
      <c r="L75" s="16">
        <v>2.3688186</v>
      </c>
      <c r="M75" s="16">
        <v>2.28201685</v>
      </c>
      <c r="N75" s="19">
        <v>2.2</v>
      </c>
      <c r="O75" s="48">
        <v>2.515543</v>
      </c>
      <c r="P75" s="48">
        <v>2.515543</v>
      </c>
      <c r="Q75" s="48">
        <v>2.515543</v>
      </c>
      <c r="R75" s="48">
        <v>15.09325681492109</v>
      </c>
      <c r="S75" s="48"/>
      <c r="T75" s="29">
        <f t="shared" si="6"/>
        <v>36.83573925300243</v>
      </c>
    </row>
    <row r="76" spans="1:20" s="11" customFormat="1" ht="14.25">
      <c r="A76" s="13" t="s">
        <v>22</v>
      </c>
      <c r="B76" s="15">
        <f>SUM(B77:B80)</f>
        <v>4.4634</v>
      </c>
      <c r="C76" s="15"/>
      <c r="D76" s="15">
        <f>SUM(D77:D80)</f>
        <v>15.04825</v>
      </c>
      <c r="E76" s="15">
        <f aca="true" t="shared" si="14" ref="E76:R76">SUM(E77:E80)</f>
        <v>5.60595</v>
      </c>
      <c r="F76" s="15">
        <f t="shared" si="14"/>
        <v>18.491535</v>
      </c>
      <c r="G76" s="15">
        <f t="shared" si="14"/>
        <v>6.625149</v>
      </c>
      <c r="H76" s="15">
        <f t="shared" si="14"/>
        <v>23.214072</v>
      </c>
      <c r="I76" s="15">
        <f t="shared" si="14"/>
        <v>65.05087036</v>
      </c>
      <c r="J76" s="15">
        <f t="shared" si="14"/>
        <v>31.15784251</v>
      </c>
      <c r="K76" s="15">
        <f t="shared" si="14"/>
        <v>44.87740592</v>
      </c>
      <c r="L76" s="15">
        <f t="shared" si="14"/>
        <v>96.97773188</v>
      </c>
      <c r="M76" s="15">
        <f t="shared" si="14"/>
        <v>209.72399688</v>
      </c>
      <c r="N76" s="18">
        <f t="shared" si="14"/>
        <v>307.5354</v>
      </c>
      <c r="O76" s="17">
        <f t="shared" si="14"/>
        <v>598.4699999999999</v>
      </c>
      <c r="P76" s="17">
        <f t="shared" si="14"/>
        <v>650.004</v>
      </c>
      <c r="Q76" s="17">
        <f t="shared" si="14"/>
        <v>700.4775229353</v>
      </c>
      <c r="R76" s="17">
        <f t="shared" si="14"/>
        <v>2239.0759590617</v>
      </c>
      <c r="S76" s="17">
        <f>SUM(S77:S80)</f>
        <v>64.62598</v>
      </c>
      <c r="T76" s="28">
        <f t="shared" si="6"/>
        <v>5081.425065547</v>
      </c>
    </row>
    <row r="77" spans="1:20" ht="14.25">
      <c r="A77" s="10" t="s">
        <v>23</v>
      </c>
      <c r="B77" s="16"/>
      <c r="C77" s="16"/>
      <c r="D77" s="16"/>
      <c r="E77" s="16"/>
      <c r="F77" s="16"/>
      <c r="G77" s="16"/>
      <c r="H77" s="16"/>
      <c r="I77" s="16"/>
      <c r="J77" s="16"/>
      <c r="K77" s="16"/>
      <c r="L77" s="16"/>
      <c r="M77" s="16">
        <f>M47+M11+M9+M25</f>
        <v>3.3618</v>
      </c>
      <c r="N77" s="19">
        <f>N47+N11+N9+N25</f>
        <v>6.910400000000001</v>
      </c>
      <c r="O77" s="48">
        <f>O47+O11+O9+O25</f>
        <v>4.816000000000001</v>
      </c>
      <c r="P77" s="48"/>
      <c r="Q77" s="48"/>
      <c r="R77" s="48"/>
      <c r="S77" s="48">
        <f>79.71418-Q77-P77-O77-M77-N77</f>
        <v>64.62598</v>
      </c>
      <c r="T77" s="29">
        <f t="shared" si="6"/>
        <v>79.71418</v>
      </c>
    </row>
    <row r="78" spans="1:20" ht="14.25">
      <c r="A78" s="10" t="s">
        <v>2</v>
      </c>
      <c r="B78" s="16">
        <v>4.4634</v>
      </c>
      <c r="C78" s="16"/>
      <c r="D78" s="16">
        <v>15.04825</v>
      </c>
      <c r="E78" s="16">
        <v>5.60595</v>
      </c>
      <c r="F78" s="16">
        <v>18.491535</v>
      </c>
      <c r="G78" s="16">
        <v>6.625149</v>
      </c>
      <c r="H78" s="16">
        <v>23.214072</v>
      </c>
      <c r="I78" s="16">
        <v>48.113952</v>
      </c>
      <c r="J78" s="16"/>
      <c r="K78" s="16"/>
      <c r="L78" s="16">
        <v>15.883044</v>
      </c>
      <c r="M78" s="16">
        <v>81.8958</v>
      </c>
      <c r="N78" s="19">
        <v>199.045</v>
      </c>
      <c r="O78" s="48">
        <v>394.304</v>
      </c>
      <c r="P78" s="48">
        <v>378.144</v>
      </c>
      <c r="Q78" s="48">
        <v>335.773268608</v>
      </c>
      <c r="R78" s="48">
        <v>26.123814832</v>
      </c>
      <c r="S78" s="48"/>
      <c r="T78" s="29">
        <f t="shared" si="6"/>
        <v>1552.73123544</v>
      </c>
    </row>
    <row r="79" spans="1:20" ht="14.25">
      <c r="A79" s="10" t="s">
        <v>6</v>
      </c>
      <c r="B79" s="16"/>
      <c r="C79" s="16"/>
      <c r="D79" s="16"/>
      <c r="E79" s="16"/>
      <c r="F79" s="16"/>
      <c r="G79" s="16"/>
      <c r="H79" s="16"/>
      <c r="I79" s="16"/>
      <c r="J79" s="16"/>
      <c r="K79" s="16"/>
      <c r="L79" s="16">
        <v>22.204536</v>
      </c>
      <c r="M79" s="16">
        <v>52.913244</v>
      </c>
      <c r="N79" s="19">
        <v>18.2</v>
      </c>
      <c r="O79" s="48">
        <v>65.5</v>
      </c>
      <c r="P79" s="48">
        <v>119.4</v>
      </c>
      <c r="Q79" s="48">
        <v>206.8</v>
      </c>
      <c r="R79" s="48"/>
      <c r="S79" s="48"/>
      <c r="T79" s="29">
        <f t="shared" si="6"/>
        <v>485.01778</v>
      </c>
    </row>
    <row r="80" spans="1:20" ht="14.25">
      <c r="A80" s="10" t="s">
        <v>3</v>
      </c>
      <c r="B80" s="16"/>
      <c r="C80" s="16"/>
      <c r="D80" s="16"/>
      <c r="E80" s="16"/>
      <c r="F80" s="16"/>
      <c r="G80" s="16"/>
      <c r="H80" s="16"/>
      <c r="I80" s="16">
        <v>16.93691836</v>
      </c>
      <c r="J80" s="16">
        <v>31.15784251</v>
      </c>
      <c r="K80" s="16">
        <v>44.87740592</v>
      </c>
      <c r="L80" s="16">
        <v>58.89015188</v>
      </c>
      <c r="M80" s="16">
        <v>71.55315288</v>
      </c>
      <c r="N80" s="19">
        <v>83.38</v>
      </c>
      <c r="O80" s="48">
        <v>133.85</v>
      </c>
      <c r="P80" s="48">
        <v>152.46</v>
      </c>
      <c r="Q80" s="48">
        <v>157.9042543273</v>
      </c>
      <c r="R80" s="48">
        <v>2212.9521442297</v>
      </c>
      <c r="S80" s="48"/>
      <c r="T80" s="29">
        <f>SUM(B80:S80)</f>
        <v>2963.9618701070003</v>
      </c>
    </row>
    <row r="81" spans="1:20" s="11" customFormat="1" ht="14.25">
      <c r="A81" s="13" t="s">
        <v>24</v>
      </c>
      <c r="B81" s="15"/>
      <c r="C81" s="15">
        <f>C82</f>
        <v>48.092</v>
      </c>
      <c r="D81" s="15">
        <f aca="true" t="shared" si="15" ref="D81:P81">D82</f>
        <v>53</v>
      </c>
      <c r="E81" s="15">
        <f t="shared" si="15"/>
        <v>58</v>
      </c>
      <c r="F81" s="15">
        <f t="shared" si="15"/>
        <v>59.64</v>
      </c>
      <c r="G81" s="15">
        <f t="shared" si="15"/>
        <v>64.48</v>
      </c>
      <c r="H81" s="15">
        <f t="shared" si="15"/>
        <v>69.3</v>
      </c>
      <c r="I81" s="15">
        <f t="shared" si="15"/>
        <v>69.3</v>
      </c>
      <c r="J81" s="15">
        <f t="shared" si="15"/>
        <v>71.913</v>
      </c>
      <c r="K81" s="15">
        <f t="shared" si="15"/>
        <v>75</v>
      </c>
      <c r="L81" s="15">
        <f t="shared" si="15"/>
        <v>78</v>
      </c>
      <c r="M81" s="15">
        <f t="shared" si="15"/>
        <v>89.8</v>
      </c>
      <c r="N81" s="18">
        <f t="shared" si="15"/>
        <v>130</v>
      </c>
      <c r="O81" s="17">
        <f t="shared" si="15"/>
        <v>145</v>
      </c>
      <c r="P81" s="17">
        <f t="shared" si="15"/>
        <v>175</v>
      </c>
      <c r="Q81" s="17"/>
      <c r="R81" s="17"/>
      <c r="S81" s="17"/>
      <c r="T81" s="28">
        <f>SUM(B81:S81)</f>
        <v>1186.525</v>
      </c>
    </row>
    <row r="82" spans="1:20" ht="14.25">
      <c r="A82" s="10" t="s">
        <v>2</v>
      </c>
      <c r="B82" s="16"/>
      <c r="C82" s="16">
        <v>48.092</v>
      </c>
      <c r="D82" s="16">
        <v>53</v>
      </c>
      <c r="E82" s="16">
        <v>58</v>
      </c>
      <c r="F82" s="16">
        <v>59.64</v>
      </c>
      <c r="G82" s="16">
        <v>64.48</v>
      </c>
      <c r="H82" s="16">
        <v>69.3</v>
      </c>
      <c r="I82" s="16">
        <v>69.3</v>
      </c>
      <c r="J82" s="16">
        <v>71.913</v>
      </c>
      <c r="K82" s="16">
        <v>75</v>
      </c>
      <c r="L82" s="16">
        <v>78</v>
      </c>
      <c r="M82" s="16">
        <v>89.8</v>
      </c>
      <c r="N82" s="19">
        <v>130</v>
      </c>
      <c r="O82" s="48">
        <v>145</v>
      </c>
      <c r="P82" s="48">
        <v>175</v>
      </c>
      <c r="Q82" s="48"/>
      <c r="R82" s="48"/>
      <c r="S82" s="48"/>
      <c r="T82" s="29">
        <f>SUM(B82:S82)</f>
        <v>1186.525</v>
      </c>
    </row>
    <row r="83" spans="1:20" s="11" customFormat="1" ht="14.25">
      <c r="A83" s="13" t="s">
        <v>25</v>
      </c>
      <c r="B83" s="21">
        <f>B84</f>
        <v>0.02</v>
      </c>
      <c r="C83" s="15"/>
      <c r="D83" s="15">
        <f>D84</f>
        <v>1.630361</v>
      </c>
      <c r="E83" s="15">
        <f aca="true" t="shared" si="16" ref="E83:M83">E84</f>
        <v>2.580847</v>
      </c>
      <c r="F83" s="15">
        <f t="shared" si="16"/>
        <v>1.805051</v>
      </c>
      <c r="G83" s="15">
        <f t="shared" si="16"/>
        <v>0.47348</v>
      </c>
      <c r="H83" s="15">
        <f t="shared" si="16"/>
        <v>1.904352</v>
      </c>
      <c r="I83" s="15">
        <f t="shared" si="16"/>
        <v>1.1</v>
      </c>
      <c r="J83" s="15">
        <f t="shared" si="16"/>
        <v>0.8</v>
      </c>
      <c r="K83" s="15">
        <f t="shared" si="16"/>
        <v>1</v>
      </c>
      <c r="L83" s="15">
        <f t="shared" si="16"/>
        <v>1</v>
      </c>
      <c r="M83" s="15">
        <f t="shared" si="16"/>
        <v>0.805</v>
      </c>
      <c r="N83" s="18">
        <f>N84</f>
        <v>0.8</v>
      </c>
      <c r="O83" s="17"/>
      <c r="P83" s="17"/>
      <c r="Q83" s="17"/>
      <c r="R83" s="17"/>
      <c r="S83" s="17"/>
      <c r="T83" s="28">
        <f>SUM(B83:S83)</f>
        <v>13.919091</v>
      </c>
    </row>
    <row r="84" spans="1:20" ht="14.25">
      <c r="A84" s="10" t="s">
        <v>2</v>
      </c>
      <c r="B84" s="22">
        <v>0.02</v>
      </c>
      <c r="C84" s="16"/>
      <c r="D84" s="16">
        <v>1.630361</v>
      </c>
      <c r="E84" s="16">
        <v>2.580847</v>
      </c>
      <c r="F84" s="16">
        <v>1.805051</v>
      </c>
      <c r="G84" s="16">
        <v>0.47348</v>
      </c>
      <c r="H84" s="16">
        <v>1.904352</v>
      </c>
      <c r="I84" s="16">
        <v>1.1</v>
      </c>
      <c r="J84" s="16">
        <v>0.8</v>
      </c>
      <c r="K84" s="16">
        <v>1</v>
      </c>
      <c r="L84" s="16">
        <v>1</v>
      </c>
      <c r="M84" s="16">
        <v>0.805</v>
      </c>
      <c r="N84" s="19">
        <v>0.8</v>
      </c>
      <c r="O84" s="48"/>
      <c r="P84" s="48"/>
      <c r="Q84" s="48"/>
      <c r="R84" s="48"/>
      <c r="S84" s="48"/>
      <c r="T84" s="29">
        <f>SUM(B84:S84)</f>
        <v>13.919091</v>
      </c>
    </row>
    <row r="85" spans="1:20" s="11" customFormat="1" ht="14.25">
      <c r="A85" s="14" t="s">
        <v>0</v>
      </c>
      <c r="B85" s="30">
        <f>B8+B10+B12+B15+B19+B21+B28+B30+B32+B35+B37+B39+B41+B44+B46+B48+B53+B55+B58+B64+B66+B68+B70+B73+B76+B81+B83+B24+B26+B51</f>
        <v>329.48339999999996</v>
      </c>
      <c r="C85" s="30">
        <f>C15+C28+C55+C58+C73+C81</f>
        <v>518.0865650000001</v>
      </c>
      <c r="D85" s="30">
        <f aca="true" t="shared" si="17" ref="D85:L85">D8+D10+D12+D15+D19+D21+D28+D30+D32+D35+D37+D39+D41+D44+D46+D48+D53+D55+D58+D64+D66+D68+D70+D73+D76+D81+D83+D24+D26+D51</f>
        <v>107.88534499999999</v>
      </c>
      <c r="E85" s="30">
        <f t="shared" si="17"/>
        <v>116.994879</v>
      </c>
      <c r="F85" s="30">
        <f t="shared" si="17"/>
        <v>167.20320199999998</v>
      </c>
      <c r="G85" s="30">
        <f t="shared" si="17"/>
        <v>429.7353960000001</v>
      </c>
      <c r="H85" s="30">
        <f t="shared" si="17"/>
        <v>238.51144824999997</v>
      </c>
      <c r="I85" s="30">
        <f t="shared" si="17"/>
        <v>427.59252035000003</v>
      </c>
      <c r="J85" s="30">
        <f t="shared" si="17"/>
        <v>538.1095399899999</v>
      </c>
      <c r="K85" s="30">
        <f t="shared" si="17"/>
        <v>676.09452041</v>
      </c>
      <c r="L85" s="30">
        <f t="shared" si="17"/>
        <v>628.85930695</v>
      </c>
      <c r="M85" s="30">
        <f>M8+M10+M12+M15+M19+M21+M28+M30+M32+M35+M37+M39+M41+M44+M46+M48+M53+M55+M58+M64+M66+M68+M70+M73+M76+M81+M83+M24+M26+M51</f>
        <v>1052.530962775</v>
      </c>
      <c r="N85" s="30">
        <f>N8+N10+N12+N15+N19+N21+N28+N30+N32+N35+N37+N39+N41+N44+N46+N48+N53+N55+N58+N64+N66+N68+N70+N73+N76+N81+N83+N24+N26+N51</f>
        <v>1333.4879750799998</v>
      </c>
      <c r="O85" s="30">
        <f>O8+O10+O12+O15+O19+O21+O28+O30+O32+O35+O37+O39+O41+O44+O46+O48+O53+O55+O58+O64+O66+O68+O70+O73+O76+O81+O83+O24+O26+O51+O62</f>
        <v>1709.3089459999999</v>
      </c>
      <c r="P85" s="30">
        <f>P8+P10+P12+P15+P19+P21+P28+P30+P32+P35+P37+P39+P41+P44+P46+P48+P53+P55+P58+P64+P66+P68+P70+P73+P76+P81+P83+P24+P26+P51</f>
        <v>1618.1730485</v>
      </c>
      <c r="Q85" s="30">
        <f>Q8+Q10+Q12+Q15+Q19+Q21+Q28+Q30+Q32+Q35+Q37+Q39+Q41+Q44+Q46+Q48+Q53+Q55+Q58+Q64+Q66+Q68+Q70+Q73+Q76+Q81+Q83+Q24+Q26+Q51</f>
        <v>1568.3158114353</v>
      </c>
      <c r="R85" s="30">
        <f>R8+R10+R12+R15+R19+R21+R28+R30+R32+R35+R37+R39+R41+R44+R46+R48+R53+R55+R58+R64+R66+R68+R70+R73+R76+R81+R83+R24+R26+R51</f>
        <v>4506.597308376621</v>
      </c>
      <c r="S85" s="30">
        <f>S8+S10+S12+S15+S19+S21+S28+S30+S32+S35+S37+S39+S41+S44+S46+S48+S53+S55+S58+S64+S66+S68+S70+S73+S76+S81+S83+S24+S26+S51</f>
        <v>103.263329</v>
      </c>
      <c r="T85" s="30">
        <f>T8+T10+T12+T15+T19+T21+T28+T30+T32+T35+T37+T39+T41+T44+T46+T48+T53+T55+T58+T64+T66+T68+T70+T73+T76+T81+T83+T26+T24+T51+T62</f>
        <v>16070.233504116919</v>
      </c>
    </row>
    <row r="87" ht="14.25">
      <c r="A87" s="20" t="s">
        <v>45</v>
      </c>
    </row>
    <row r="88" spans="1:20" ht="26.25" customHeight="1">
      <c r="A88" s="64" t="s">
        <v>43</v>
      </c>
      <c r="B88" s="65"/>
      <c r="C88" s="65"/>
      <c r="D88" s="65"/>
      <c r="E88" s="65"/>
      <c r="F88" s="65"/>
      <c r="G88" s="65"/>
      <c r="H88" s="65"/>
      <c r="I88" s="65"/>
      <c r="J88" s="65"/>
      <c r="K88" s="65"/>
      <c r="L88" s="65"/>
      <c r="M88" s="65"/>
      <c r="N88" s="65"/>
      <c r="O88" s="65"/>
      <c r="P88" s="65"/>
      <c r="Q88" s="65"/>
      <c r="R88" s="65"/>
      <c r="S88" s="65"/>
      <c r="T88" s="65"/>
    </row>
    <row r="89" spans="1:30" ht="14.25">
      <c r="A89" s="64" t="s">
        <v>50</v>
      </c>
      <c r="B89" s="65"/>
      <c r="C89" s="65"/>
      <c r="D89" s="65"/>
      <c r="E89" s="65"/>
      <c r="F89" s="65"/>
      <c r="G89" s="65"/>
      <c r="H89" s="65"/>
      <c r="I89" s="65"/>
      <c r="J89" s="65"/>
      <c r="K89" s="65"/>
      <c r="L89" s="65"/>
      <c r="M89" s="65"/>
      <c r="N89" s="65"/>
      <c r="O89" s="65"/>
      <c r="P89" s="65"/>
      <c r="Q89" s="65"/>
      <c r="R89" s="65"/>
      <c r="S89" s="65"/>
      <c r="T89" s="65"/>
      <c r="U89" s="51"/>
      <c r="V89" s="51"/>
      <c r="W89" s="51"/>
      <c r="X89" s="51"/>
      <c r="Y89" s="51"/>
      <c r="Z89" s="51"/>
      <c r="AA89" s="51"/>
      <c r="AB89" s="51"/>
      <c r="AC89" s="51"/>
      <c r="AD89" s="51"/>
    </row>
    <row r="90" ht="14.25">
      <c r="V90" s="50"/>
    </row>
  </sheetData>
  <sheetProtection/>
  <mergeCells count="6">
    <mergeCell ref="T6:T7"/>
    <mergeCell ref="B5:N5"/>
    <mergeCell ref="O5:S5"/>
    <mergeCell ref="A89:T89"/>
    <mergeCell ref="S6:S7"/>
    <mergeCell ref="A88:T88"/>
  </mergeCells>
  <printOptions/>
  <pageMargins left="0.7" right="0.7" top="0.75" bottom="0.75" header="0.3" footer="0.3"/>
  <pageSetup fitToHeight="1" fitToWidth="1" horizontalDpi="600" verticalDpi="600" orientation="landscape" paperSize="8"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31 December 2012</dc:title>
  <dc:subject>&amp;lt;p&amp;gt;31 December 2012 USD  ML reviewed 08.03.2012  Grand Total  Australia  Direct Contribution  IFFIm  Brazil  Canada  AMC  Denmark  European Commission (EC)  France  Germany  Ireland  Italy  Japan  Luxembourg  Netherlands  Norway  Republic of Korea  Russia  South Africa  Spain  Sweden   United Kingdom  Matching Fund  Unite&amp;lt;/p&amp;gt;</dc:subject>
  <dc:creator>Alister Bignell</dc:creator>
  <cp:keywords/>
  <dc:description>&amp;lt;p&amp;gt;31 December 2012 USD  ML reviewed 08.03.2012  Grand Total  Australia  Direct Contribution  IFFIm  Brazil  Canada  AMC  Denmark  European Commission (EC)  France  Germany  Ireland  Italy  Japan  Luxembourg  Netherlands  Norway  Republic of Korea  Russia  South Africa  Spain  Sweden   United Kingdom  Matching Fund  Unite&amp;lt;/p&amp;gt;</dc:description>
  <cp:lastModifiedBy>Alister Bignell</cp:lastModifiedBy>
  <cp:lastPrinted>2013-02-12T08:19:08Z</cp:lastPrinted>
  <dcterms:created xsi:type="dcterms:W3CDTF">2012-02-08T09:41:42Z</dcterms:created>
  <dcterms:modified xsi:type="dcterms:W3CDTF">2015-02-13T09:12:43Z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2057</vt:i4>
  </property>
  <property fmtid="{D5CDD505-2E9C-101B-9397-08002B2CF9AE}" pid="4" name="EktQuickLi">
    <vt:lpwstr>DownloadAsset.aspx?id=2147511653</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&amp;lt;p&amp;gt;31 December 2012 USD  ML reviewed 08.03.2012  Grand Total  Australia  Direct Contribution  IFFIm  Brazil  Canada  AMC  Denmark  European Commission (EC)  France  Germany  Ireland  Italy  Japan  Luxembourg  Netherlands  Norway  Republic of Korea  Russia  South Africa  Spain  Sweden   United Kingdom  Matching Fund  Unite&amp;lt;/p&amp;gt;</vt:lpwstr>
  </property>
  <property fmtid="{D5CDD505-2E9C-101B-9397-08002B2CF9AE}" pid="9" name="EktExpiryTy">
    <vt:i4>1</vt:i4>
  </property>
  <property fmtid="{D5CDD505-2E9C-101B-9397-08002B2CF9AE}" pid="10" name="EktDateCreat">
    <vt:filetime>2016-01-20T08:31:10Z</vt:filetime>
  </property>
  <property fmtid="{D5CDD505-2E9C-101B-9397-08002B2CF9AE}" pid="11" name="EktDateModifi">
    <vt:filetime>2016-01-20T08:42:01Z</vt:filetime>
  </property>
  <property fmtid="{D5CDD505-2E9C-101B-9397-08002B2CF9AE}" pid="12" name="EktTaxCatego">
    <vt:lpwstr> #eksep# \Website\Areas\Library\GAVI-documents\Funding\acp #eksep# </vt:lpwstr>
  </property>
  <property fmtid="{D5CDD505-2E9C-101B-9397-08002B2CF9AE}" pid="13" name="EktDisabledTaxCatego">
    <vt:lpwstr/>
  </property>
  <property fmtid="{D5CDD505-2E9C-101B-9397-08002B2CF9AE}" pid="14" name="EktCmsSi">
    <vt:i4>99840</vt:i4>
  </property>
  <property fmtid="{D5CDD505-2E9C-101B-9397-08002B2CF9AE}" pid="15" name="EktSearchab">
    <vt:i4>1</vt:i4>
  </property>
  <property fmtid="{D5CDD505-2E9C-101B-9397-08002B2CF9AE}" pid="16" name="EktEDescripti">
    <vt:lpwstr>Summary &amp;lt;p&amp;gt;31 December 2012 USD  ML reviewed 08.03.2012  Grand Total  Australia  Direct Contribution  IFFIm  Brazil  Canada  AMC  Denmark  European Commission (EC)  France  Germany  Ireland  Italy  Japan  Luxembourg  Netherlands  Norway  Republic of Korea  Russia  South Africa  Spain  Sweden   United Kingdom  Matching Fund  Unite&amp;lt;/p&amp;gt;</vt:lpwstr>
  </property>
  <property fmtid="{D5CDD505-2E9C-101B-9397-08002B2CF9AE}" pid="17" name="EktPublicationDa">
    <vt:filetime>2012-12-30T23:00:00Z</vt:filetime>
  </property>
  <property fmtid="{D5CDD505-2E9C-101B-9397-08002B2CF9AE}" pid="18" name="EktArchiv">
    <vt:bool>false</vt:bool>
  </property>
  <property fmtid="{D5CDD505-2E9C-101B-9397-08002B2CF9AE}" pid="19" name="EktDate_Unkno">
    <vt:bool>false</vt:bool>
  </property>
  <property fmtid="{D5CDD505-2E9C-101B-9397-08002B2CF9AE}" pid="20" name="EktNoInd">
    <vt:bool>false</vt:bool>
  </property>
  <property fmtid="{D5CDD505-2E9C-101B-9397-08002B2CF9AE}" pid="21" name="EktNoFoll">
    <vt:bool>false</vt:bool>
  </property>
  <property fmtid="{D5CDD505-2E9C-101B-9397-08002B2CF9AE}" pid="22" name="EktDisableBreadcru">
    <vt:bool>false</vt:bool>
  </property>
  <property fmtid="{D5CDD505-2E9C-101B-9397-08002B2CF9AE}" pid="23" name="EktAccelerateForMobi">
    <vt:bool>false</vt:bool>
  </property>
</Properties>
</file>